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004070\AppData\Local\Temp\Rar$DIa0.951\"/>
    </mc:Choice>
  </mc:AlternateContent>
  <bookViews>
    <workbookView xWindow="0" yWindow="0" windowWidth="23310" windowHeight="13230" activeTab="1"/>
  </bookViews>
  <sheets>
    <sheet name="Nabídková cena " sheetId="8" r:id="rId1"/>
    <sheet name="ČETNOSTI" sheetId="7" r:id="rId2"/>
  </sheets>
  <definedNames>
    <definedName name="cetnos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8" l="1"/>
  <c r="G28" i="8"/>
  <c r="G27" i="8"/>
  <c r="G25" i="8"/>
  <c r="G24" i="8"/>
  <c r="G23" i="8"/>
  <c r="G22" i="8"/>
  <c r="G19" i="8"/>
  <c r="G17" i="8"/>
  <c r="G16" i="8"/>
  <c r="G15" i="8"/>
  <c r="G12" i="8"/>
  <c r="G10" i="8"/>
  <c r="G9" i="8"/>
  <c r="G8" i="8"/>
  <c r="G7" i="8"/>
  <c r="G30" i="8" s="1"/>
  <c r="C26" i="7" l="1"/>
  <c r="D8" i="7" l="1"/>
  <c r="D22" i="7"/>
  <c r="D23" i="7"/>
  <c r="D24" i="7"/>
  <c r="K29" i="7" l="1"/>
  <c r="K31" i="7" s="1"/>
  <c r="J7" i="7" l="1"/>
  <c r="L7" i="7" s="1"/>
  <c r="N7" i="7" s="1"/>
  <c r="J15" i="7"/>
  <c r="L15" i="7" s="1"/>
  <c r="N15" i="7" s="1"/>
  <c r="J18" i="7"/>
  <c r="L18" i="7" s="1"/>
  <c r="N18" i="7" s="1"/>
  <c r="J11" i="7"/>
  <c r="L11" i="7" s="1"/>
  <c r="N11" i="7" s="1"/>
  <c r="J12" i="7"/>
  <c r="L12" i="7" s="1"/>
  <c r="N12" i="7" s="1"/>
  <c r="J5" i="7"/>
  <c r="L5" i="7" s="1"/>
  <c r="N5" i="7" s="1"/>
  <c r="J6" i="7"/>
  <c r="L6" i="7" s="1"/>
  <c r="N6" i="7" s="1"/>
  <c r="J8" i="7"/>
  <c r="L8" i="7" s="1"/>
  <c r="N8" i="7" s="1"/>
  <c r="J16" i="7"/>
  <c r="L16" i="7" s="1"/>
  <c r="N16" i="7" s="1"/>
  <c r="J10" i="7"/>
  <c r="L10" i="7" s="1"/>
  <c r="N10" i="7" s="1"/>
  <c r="J19" i="7"/>
  <c r="L19" i="7" s="1"/>
  <c r="N19" i="7" s="1"/>
  <c r="J20" i="7"/>
  <c r="L20" i="7" s="1"/>
  <c r="N20" i="7" s="1"/>
  <c r="J9" i="7"/>
  <c r="L9" i="7" s="1"/>
  <c r="N9" i="7" s="1"/>
  <c r="J17" i="7"/>
  <c r="L17" i="7" s="1"/>
  <c r="N17" i="7" s="1"/>
  <c r="J3" i="7"/>
  <c r="L3" i="7" s="1"/>
  <c r="N3" i="7" s="1"/>
  <c r="J4" i="7"/>
  <c r="L4" i="7" s="1"/>
  <c r="N4" i="7" s="1"/>
  <c r="J13" i="7"/>
  <c r="L13" i="7" s="1"/>
  <c r="N13" i="7" s="1"/>
  <c r="J14" i="7"/>
  <c r="L14" i="7" s="1"/>
  <c r="N14" i="7" s="1"/>
  <c r="J22" i="7"/>
  <c r="L22" i="7" s="1"/>
  <c r="N22" i="7" s="1"/>
  <c r="K26" i="7"/>
  <c r="J21" i="7" l="1"/>
  <c r="L21" i="7" s="1"/>
  <c r="N21" i="7" s="1"/>
  <c r="J24" i="7"/>
  <c r="J23" i="7"/>
  <c r="J25" i="7"/>
  <c r="L25" i="7" s="1"/>
  <c r="N25" i="7" s="1"/>
  <c r="D4" i="7"/>
  <c r="D5" i="7"/>
  <c r="D6" i="7"/>
  <c r="D7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5" i="7"/>
  <c r="D3" i="7"/>
  <c r="L24" i="7" l="1"/>
  <c r="N24" i="7" s="1"/>
  <c r="L23" i="7"/>
  <c r="N23" i="7" s="1"/>
  <c r="D26" i="7"/>
  <c r="M8" i="7" l="1"/>
  <c r="O8" i="7" s="1"/>
  <c r="M13" i="7"/>
  <c r="O13" i="7" s="1"/>
  <c r="M24" i="7"/>
  <c r="O24" i="7" s="1"/>
  <c r="M7" i="7"/>
  <c r="O7" i="7" s="1"/>
  <c r="M5" i="7"/>
  <c r="O5" i="7" s="1"/>
  <c r="M4" i="7"/>
  <c r="O4" i="7" s="1"/>
  <c r="M16" i="7"/>
  <c r="O16" i="7" s="1"/>
  <c r="M9" i="7"/>
  <c r="O9" i="7" s="1"/>
  <c r="M15" i="7"/>
  <c r="O15" i="7" s="1"/>
  <c r="M22" i="7"/>
  <c r="O22" i="7" s="1"/>
  <c r="M3" i="7"/>
  <c r="O3" i="7" s="1"/>
  <c r="M21" i="7"/>
  <c r="O21" i="7" s="1"/>
  <c r="M25" i="7"/>
  <c r="O25" i="7" s="1"/>
  <c r="M18" i="7"/>
  <c r="O18" i="7" s="1"/>
  <c r="M10" i="7"/>
  <c r="O10" i="7" s="1"/>
  <c r="M12" i="7"/>
  <c r="O12" i="7" s="1"/>
  <c r="M23" i="7"/>
  <c r="O23" i="7" s="1"/>
  <c r="M11" i="7"/>
  <c r="O11" i="7" s="1"/>
  <c r="M14" i="7"/>
  <c r="O14" i="7" s="1"/>
  <c r="M19" i="7"/>
  <c r="O19" i="7" s="1"/>
  <c r="M20" i="7"/>
  <c r="O20" i="7" s="1"/>
  <c r="M17" i="7"/>
  <c r="O17" i="7" s="1"/>
  <c r="M6" i="7"/>
  <c r="O6" i="7" s="1"/>
  <c r="R4" i="7" l="1"/>
  <c r="Q3" i="7"/>
  <c r="O26" i="7" l="1"/>
  <c r="O27" i="7" s="1"/>
  <c r="G42" i="8" s="1"/>
  <c r="G45" i="8" s="1"/>
</calcChain>
</file>

<file path=xl/comments1.xml><?xml version="1.0" encoding="utf-8"?>
<comments xmlns="http://schemas.openxmlformats.org/spreadsheetml/2006/main">
  <authors>
    <author>Petr Vojkůvka</author>
  </authors>
  <commentList>
    <comment ref="H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Do sloupce "H" zadejte poslední hodnotu ze sloupce "G" a to na další řádek od poslední hodnoty "G" - až do konce tabulky
</t>
        </r>
      </text>
    </comment>
  </commentList>
</comments>
</file>

<file path=xl/sharedStrings.xml><?xml version="1.0" encoding="utf-8"?>
<sst xmlns="http://schemas.openxmlformats.org/spreadsheetml/2006/main" count="164" uniqueCount="126">
  <si>
    <t xml:space="preserve">Pásmo do limitu MB </t>
  </si>
  <si>
    <t>Cena (jednotková)</t>
  </si>
  <si>
    <t>Cena za měsíc
(automatické dopočítání)</t>
  </si>
  <si>
    <t>Poslední zadaná hodnota</t>
  </si>
  <si>
    <t>Poz Vyhledat</t>
  </si>
  <si>
    <t>Pozice</t>
  </si>
  <si>
    <t>X-krát více</t>
  </si>
  <si>
    <t>Pomocný - vyhledávácí funkce</t>
  </si>
  <si>
    <t>Pomocný - zaokrouhlit nahoru</t>
  </si>
  <si>
    <t>Cena za dokup</t>
  </si>
  <si>
    <t>Cena za tarif s FUP /měsíc</t>
  </si>
  <si>
    <t>zdrojová data</t>
  </si>
  <si>
    <t>Počet SIM v pásmu spotřeby MB</t>
  </si>
  <si>
    <t>Příloha č. 3 ZD - Nabídková cena</t>
  </si>
  <si>
    <t>Běžné služby</t>
  </si>
  <si>
    <t>a.</t>
  </si>
  <si>
    <t>b.</t>
  </si>
  <si>
    <t>c.</t>
  </si>
  <si>
    <t>d.</t>
  </si>
  <si>
    <t>e.</t>
  </si>
  <si>
    <t>f.</t>
  </si>
  <si>
    <t>G.</t>
  </si>
  <si>
    <t>Číslo služby</t>
  </si>
  <si>
    <t xml:space="preserve"> Druh požadovaných služeb </t>
  </si>
  <si>
    <t>Jednotka</t>
  </si>
  <si>
    <t>Cena za:</t>
  </si>
  <si>
    <r>
      <t xml:space="preserve">Předpokládaný počet jednotek za dobu platnosti smlouvy </t>
    </r>
    <r>
      <rPr>
        <b/>
        <sz val="11"/>
        <color indexed="10"/>
        <rFont val="Times New Roman"/>
        <family val="1"/>
        <charset val="238"/>
      </rPr>
      <t>(48 měsíců)</t>
    </r>
  </si>
  <si>
    <t>Cena bez DPH za jednotku  (zaokr. na 2 desetinná místa)</t>
  </si>
  <si>
    <r>
      <rPr>
        <b/>
        <sz val="11"/>
        <color indexed="10"/>
        <rFont val="Times New Roman"/>
        <family val="1"/>
        <charset val="238"/>
      </rPr>
      <t>HODNOTÍCI KRITERIUM</t>
    </r>
    <r>
      <rPr>
        <b/>
        <sz val="11"/>
        <rFont val="Times New Roman"/>
        <family val="1"/>
        <charset val="238"/>
      </rPr>
      <t xml:space="preserve">     Náklady celkem bez DPH za dobu platnosti smlouvy  (48 měsíců)                       </t>
    </r>
  </si>
  <si>
    <r>
      <t xml:space="preserve">Hlasové služby </t>
    </r>
    <r>
      <rPr>
        <b/>
        <u/>
        <sz val="14"/>
        <rFont val="Times New Roman"/>
        <family val="1"/>
        <charset val="238"/>
      </rPr>
      <t xml:space="preserve">bez volných minut </t>
    </r>
    <r>
      <rPr>
        <b/>
        <sz val="14"/>
        <color indexed="10"/>
        <rFont val="Times New Roman"/>
        <family val="1"/>
        <charset val="238"/>
      </rPr>
      <t>ČR a EU (VPS zdarma)</t>
    </r>
  </si>
  <si>
    <t>1.</t>
  </si>
  <si>
    <t>Měsíční tarif a SMS</t>
  </si>
  <si>
    <t>SIM</t>
  </si>
  <si>
    <t>měsíční paušál</t>
  </si>
  <si>
    <t>2.</t>
  </si>
  <si>
    <r>
      <rPr>
        <b/>
        <sz val="10"/>
        <rFont val="Times New Roman"/>
        <family val="1"/>
        <charset val="238"/>
      </rPr>
      <t>Volání</t>
    </r>
    <r>
      <rPr>
        <sz val="10"/>
        <rFont val="Times New Roman"/>
        <family val="1"/>
        <charset val="238"/>
      </rPr>
      <t xml:space="preserve"> (bez ohledu na síť příjemce v ČR)      </t>
    </r>
  </si>
  <si>
    <t>minuta</t>
  </si>
  <si>
    <t>60 sekund</t>
  </si>
  <si>
    <t>3.</t>
  </si>
  <si>
    <r>
      <rPr>
        <b/>
        <sz val="10"/>
        <rFont val="Times New Roman"/>
        <family val="1"/>
        <charset val="238"/>
      </rPr>
      <t xml:space="preserve">Odeslání 1 SMS </t>
    </r>
    <r>
      <rPr>
        <sz val="10"/>
        <rFont val="Times New Roman"/>
        <family val="1"/>
        <charset val="238"/>
      </rPr>
      <t xml:space="preserve">(bez ohledu na síť příjemce v ČR)      </t>
    </r>
  </si>
  <si>
    <t>SMS</t>
  </si>
  <si>
    <t>1 SMS</t>
  </si>
  <si>
    <t>4.</t>
  </si>
  <si>
    <r>
      <rPr>
        <b/>
        <sz val="10"/>
        <rFont val="Times New Roman"/>
        <family val="1"/>
        <charset val="238"/>
      </rPr>
      <t xml:space="preserve">Odeslání 1 MMS </t>
    </r>
    <r>
      <rPr>
        <sz val="10"/>
        <rFont val="Times New Roman"/>
        <family val="1"/>
        <charset val="238"/>
      </rPr>
      <t xml:space="preserve">(bez ohledu na síť příjemce v ČR)      </t>
    </r>
  </si>
  <si>
    <t>MMS</t>
  </si>
  <si>
    <t>1 MMS</t>
  </si>
  <si>
    <r>
      <t>Hlasové služby</t>
    </r>
    <r>
      <rPr>
        <b/>
        <u/>
        <sz val="14"/>
        <rFont val="Times New Roman"/>
        <family val="1"/>
        <charset val="238"/>
      </rPr>
      <t xml:space="preserve"> s neomezeným voláním </t>
    </r>
    <r>
      <rPr>
        <b/>
        <sz val="14"/>
        <color indexed="10"/>
        <rFont val="Times New Roman"/>
        <family val="1"/>
        <charset val="238"/>
      </rPr>
      <t>ČR a EU (VPS zdarma)</t>
    </r>
  </si>
  <si>
    <t>5.</t>
  </si>
  <si>
    <r>
      <t>Mezinárodní</t>
    </r>
    <r>
      <rPr>
        <b/>
        <sz val="14"/>
        <color indexed="10"/>
        <rFont val="Times New Roman"/>
        <family val="1"/>
        <charset val="238"/>
      </rPr>
      <t xml:space="preserve"> (zahraniční)</t>
    </r>
    <r>
      <rPr>
        <b/>
        <sz val="14"/>
        <color indexed="8"/>
        <rFont val="Times New Roman"/>
        <family val="1"/>
        <charset val="238"/>
      </rPr>
      <t xml:space="preserve"> volání</t>
    </r>
    <r>
      <rPr>
        <b/>
        <sz val="14"/>
        <color indexed="8"/>
        <rFont val="Times New Roman"/>
        <family val="1"/>
        <charset val="238"/>
      </rPr>
      <t xml:space="preserve"> </t>
    </r>
  </si>
  <si>
    <t>Země EU</t>
  </si>
  <si>
    <t>6.</t>
  </si>
  <si>
    <r>
      <rPr>
        <b/>
        <sz val="10"/>
        <rFont val="Times New Roman"/>
        <family val="1"/>
        <charset val="238"/>
      </rPr>
      <t>Volání</t>
    </r>
    <r>
      <rPr>
        <sz val="10"/>
        <rFont val="Times New Roman"/>
        <family val="1"/>
        <charset val="238"/>
      </rPr>
      <t xml:space="preserve">  (bez ohledu na síť příjemce v EU)</t>
    </r>
  </si>
  <si>
    <t>volání z ČR na SIM v EU a EHS</t>
  </si>
  <si>
    <t>7.</t>
  </si>
  <si>
    <r>
      <rPr>
        <b/>
        <sz val="10"/>
        <rFont val="Times New Roman"/>
        <family val="1"/>
        <charset val="238"/>
      </rPr>
      <t>Odeslání 1 SMS</t>
    </r>
    <r>
      <rPr>
        <sz val="10"/>
        <rFont val="Times New Roman"/>
        <family val="1"/>
        <charset val="238"/>
      </rPr>
      <t xml:space="preserve"> (bez ohledu na síť příjemce v EU)</t>
    </r>
  </si>
  <si>
    <t>SMS z ČR na SIM EU a EHS</t>
  </si>
  <si>
    <t>8.</t>
  </si>
  <si>
    <r>
      <rPr>
        <b/>
        <sz val="10"/>
        <rFont val="Times New Roman"/>
        <family val="1"/>
        <charset val="238"/>
      </rPr>
      <t xml:space="preserve">Odeslání 1 MMS </t>
    </r>
    <r>
      <rPr>
        <sz val="10"/>
        <rFont val="Times New Roman"/>
        <family val="1"/>
        <charset val="238"/>
      </rPr>
      <t>(bez ohledu na síť příjemce v EU)</t>
    </r>
  </si>
  <si>
    <t>MMS z ČR na SIM EU a EHS</t>
  </si>
  <si>
    <t>Zbytek světa</t>
  </si>
  <si>
    <t>9.</t>
  </si>
  <si>
    <t xml:space="preserve">Odchozí volání </t>
  </si>
  <si>
    <r>
      <rPr>
        <sz val="9"/>
        <rFont val="Times New Roman"/>
        <family val="1"/>
        <charset val="238"/>
      </rPr>
      <t>volání z ČR na SIM ve  Zbytku světa</t>
    </r>
    <r>
      <rPr>
        <sz val="9"/>
        <color indexed="10"/>
        <rFont val="Times New Roman"/>
        <family val="1"/>
        <charset val="238"/>
      </rPr>
      <t xml:space="preserve"> (SMS a MMS případně za komerční ceny)</t>
    </r>
  </si>
  <si>
    <r>
      <t xml:space="preserve">Roaming   </t>
    </r>
    <r>
      <rPr>
        <b/>
        <sz val="14"/>
        <color indexed="10"/>
        <rFont val="Times New Roman"/>
        <family val="1"/>
        <charset val="238"/>
      </rPr>
      <t>(neregulovaný)</t>
    </r>
  </si>
  <si>
    <t>10.</t>
  </si>
  <si>
    <r>
      <rPr>
        <b/>
        <sz val="10"/>
        <rFont val="Times New Roman"/>
        <family val="1"/>
        <charset val="238"/>
      </rPr>
      <t>Příchozí volání</t>
    </r>
    <r>
      <rPr>
        <sz val="10"/>
        <rFont val="Times New Roman"/>
        <family val="1"/>
        <charset val="238"/>
      </rPr>
      <t xml:space="preserve"> (</t>
    </r>
    <r>
      <rPr>
        <sz val="10"/>
        <rFont val="Times New Roman"/>
        <family val="1"/>
        <charset val="238"/>
      </rPr>
      <t>mimo EU)</t>
    </r>
  </si>
  <si>
    <t>Příchozí ze Zbytku  světa do ČR</t>
  </si>
  <si>
    <t>11.</t>
  </si>
  <si>
    <r>
      <rPr>
        <b/>
        <sz val="10"/>
        <rFont val="Times New Roman"/>
        <family val="1"/>
        <charset val="238"/>
      </rPr>
      <t xml:space="preserve">Odchozí volání </t>
    </r>
    <r>
      <rPr>
        <sz val="10"/>
        <rFont val="Times New Roman"/>
        <family val="1"/>
        <charset val="238"/>
      </rPr>
      <t xml:space="preserve"> mimo EU)</t>
    </r>
  </si>
  <si>
    <t xml:space="preserve">Volání ze Zbytku světa do EU a Zbytku světa </t>
  </si>
  <si>
    <t>12.</t>
  </si>
  <si>
    <r>
      <rPr>
        <b/>
        <sz val="10"/>
        <rFont val="Times New Roman"/>
        <family val="1"/>
        <charset val="238"/>
      </rPr>
      <t xml:space="preserve">Odeslání 1 SMS </t>
    </r>
    <r>
      <rPr>
        <sz val="10"/>
        <rFont val="Times New Roman"/>
        <family val="1"/>
        <charset val="238"/>
      </rPr>
      <t xml:space="preserve"> (mimo EU)</t>
    </r>
  </si>
  <si>
    <t>13.</t>
  </si>
  <si>
    <r>
      <rPr>
        <b/>
        <sz val="10"/>
        <rFont val="Times New Roman"/>
        <family val="1"/>
        <charset val="238"/>
      </rPr>
      <t xml:space="preserve">Odeslání 1 MMS </t>
    </r>
    <r>
      <rPr>
        <sz val="10"/>
        <rFont val="Times New Roman"/>
        <family val="1"/>
        <charset val="238"/>
      </rPr>
      <t xml:space="preserve"> (mimo EU)</t>
    </r>
  </si>
  <si>
    <t>Mobilní datové služby - zbytek světa</t>
  </si>
  <si>
    <t>14.</t>
  </si>
  <si>
    <t>1 MB</t>
  </si>
  <si>
    <t>služba</t>
  </si>
  <si>
    <t>15.</t>
  </si>
  <si>
    <t>100 MB</t>
  </si>
  <si>
    <t>měsíční paušál / balíček</t>
  </si>
  <si>
    <t>16.</t>
  </si>
  <si>
    <t>500 MB</t>
  </si>
  <si>
    <t>Nabídková cena - běžné služby</t>
  </si>
  <si>
    <t>Sloupec</t>
  </si>
  <si>
    <t>Komentář:</t>
  </si>
  <si>
    <t xml:space="preserve">číslo požadované služky, </t>
  </si>
  <si>
    <t>upřesnění požadované služby</t>
  </si>
  <si>
    <t xml:space="preserve">měřitelná jednotka požadované služby </t>
  </si>
  <si>
    <t>označení měřitelné jednotky, která bude nedílnou součástí ceníku dodavatele po celou dobu platnosti smlouvy</t>
  </si>
  <si>
    <r>
      <t xml:space="preserve">Předpokládaný počet jednotek za období smlouvy v resortu MZe </t>
    </r>
    <r>
      <rPr>
        <sz val="11"/>
        <color indexed="10"/>
        <rFont val="Times New Roman"/>
        <family val="1"/>
        <charset val="238"/>
      </rPr>
      <t>(48 měsíců)</t>
    </r>
  </si>
  <si>
    <t>Dodavatel ocení v Kč bez DPH měřitelnou jednotku, která bude položkou v platném ceníku. Ceník bude nedílnou součástí Rámcové dohody i dílčích smluv podepsaných  resortními organizacemi Mze na základě této Rámcové dohody.</t>
  </si>
  <si>
    <t>D</t>
  </si>
  <si>
    <r>
      <t>Hodnotící kritérium (HK)</t>
    </r>
    <r>
      <rPr>
        <sz val="11"/>
        <color indexed="8"/>
        <rFont val="Times New Roman"/>
        <family val="1"/>
        <charset val="238"/>
      </rPr>
      <t xml:space="preserve"> = součet jednotlivých součinů, tj.  výsledků vynásobení položka v sloupci e. (</t>
    </r>
    <r>
      <rPr>
        <b/>
        <sz val="11"/>
        <color indexed="8"/>
        <rFont val="Times New Roman"/>
        <family val="1"/>
        <charset val="238"/>
      </rPr>
      <t>Předpokládaného počtu jednotek za dobu platnosti smlouvy)</t>
    </r>
    <r>
      <rPr>
        <sz val="11"/>
        <color indexed="8"/>
        <rFont val="Times New Roman"/>
        <family val="1"/>
        <charset val="238"/>
      </rPr>
      <t xml:space="preserve"> * položka v sloupci f. (</t>
    </r>
    <r>
      <rPr>
        <b/>
        <sz val="11"/>
        <color indexed="8"/>
        <rFont val="Times New Roman"/>
        <family val="1"/>
        <charset val="238"/>
      </rPr>
      <t xml:space="preserve">Ceny bez DPH za jednotku </t>
    </r>
    <r>
      <rPr>
        <sz val="11"/>
        <color indexed="8"/>
        <rFont val="Times New Roman"/>
        <family val="1"/>
        <charset val="238"/>
      </rPr>
      <t>té které služby - 1 až 20).</t>
    </r>
  </si>
  <si>
    <t xml:space="preserve">Mobilní datové služby v ČR </t>
  </si>
  <si>
    <t xml:space="preserve"> Druh požadovaných služeb</t>
  </si>
  <si>
    <r>
      <rPr>
        <b/>
        <sz val="11"/>
        <color rgb="FFFF0000"/>
        <rFont val="Times New Roman"/>
        <family val="1"/>
        <charset val="238"/>
      </rPr>
      <t>HODNOTÍCI KRITERIUM</t>
    </r>
    <r>
      <rPr>
        <b/>
        <sz val="11"/>
        <rFont val="Times New Roman"/>
        <family val="1"/>
        <charset val="238"/>
      </rPr>
      <t xml:space="preserve">
Cena celkem bez DPH za celkový počet SIM pro dané FUP za 48 měsíců</t>
    </r>
  </si>
  <si>
    <t xml:space="preserve"> </t>
  </si>
  <si>
    <r>
      <t xml:space="preserve">Nabídková cena za mobilní data v ČR a EU
</t>
    </r>
    <r>
      <rPr>
        <sz val="10"/>
        <rFont val="Times New Roman"/>
        <family val="1"/>
        <charset val="238"/>
      </rPr>
      <t>(cena kalkulována dle tabulky "ČETNOSTI" na druhém listu tohoto sešitu. Uvedená tabulka obsahuje i jednotkové ceny za jednotlivé tarify s FUP)</t>
    </r>
  </si>
  <si>
    <t>Datové tarify s FUP</t>
  </si>
  <si>
    <t>Všechny SIM s datovým tarifem s FUP / 48 měsíců včetně případných dokupů pro dokrytí požadovaných pásem MB</t>
  </si>
  <si>
    <r>
      <rPr>
        <b/>
        <sz val="16"/>
        <color indexed="8"/>
        <rFont val="Times New Roman"/>
        <family val="1"/>
        <charset val="238"/>
      </rPr>
      <t>CELKOVÁ NABÍDKOVÁ CENA</t>
    </r>
    <r>
      <rPr>
        <sz val="11"/>
        <color indexed="8"/>
        <rFont val="Times New Roman"/>
        <family val="1"/>
        <charset val="238"/>
      </rPr>
      <t xml:space="preserve">
(SOUČET NABÍDKOVÉ CENY ZA BĚŽNÉ SLUŽBY A NABÍDKOVÉ CENY ZA MOBILNÍ DATA V ČR)</t>
    </r>
  </si>
  <si>
    <t>CELKEM ZA 48 MĚSÍCŮ:</t>
  </si>
  <si>
    <t>buňka O26</t>
  </si>
  <si>
    <t>buňka O27</t>
  </si>
  <si>
    <t>VYSVĚTLIVKY</t>
  </si>
  <si>
    <t>E</t>
  </si>
  <si>
    <r>
      <t xml:space="preserve">Pásma využívání dat do uvedeného limitu MB. </t>
    </r>
    <r>
      <rPr>
        <b/>
        <sz val="11"/>
        <color indexed="10"/>
        <rFont val="Times New Roman"/>
        <family val="1"/>
        <charset val="238"/>
      </rPr>
      <t>UVEDENÉ HODNOTY NESMÍ BÝT MĚNĚNY!!!</t>
    </r>
  </si>
  <si>
    <t>G</t>
  </si>
  <si>
    <t>H</t>
  </si>
  <si>
    <t>M</t>
  </si>
  <si>
    <t>Cena 
všech SIM a dokupů za měsíc</t>
  </si>
  <si>
    <t>Celkem za měsíc:</t>
  </si>
  <si>
    <t>Cena
za dopočítané "pásmo" pásmo FUP (cena za nejvyšší FUP + dokup)</t>
  </si>
  <si>
    <t>N</t>
  </si>
  <si>
    <t>O</t>
  </si>
  <si>
    <r>
      <t>Cena za datový tarif s FUP na jedné SIM.</t>
    </r>
    <r>
      <rPr>
        <sz val="11"/>
        <color theme="1"/>
        <rFont val="Times New Roman"/>
        <family val="1"/>
        <charset val="238"/>
      </rPr>
      <t xml:space="preserve"> Pokud se dodavatel rozhodne nabídnout datové tarify s FUP 5 GB a 10 GB, doplní ceny za tyto tarify do žlutě podbarveného sloupce a příslušného řádku (příklad: nabízený tarif s FUP 5 GB - doplní se cena pouze do řádku 10 ve sloupci E., nabízený tarif s FUP 10 GB - doplní se cena pouze do řádku 19 ve sloupci E, atd.)</t>
    </r>
    <r>
      <rPr>
        <b/>
        <sz val="11"/>
        <color theme="1"/>
        <rFont val="Times New Roman"/>
        <family val="1"/>
        <charset val="238"/>
      </rPr>
      <t xml:space="preserve"> </t>
    </r>
    <r>
      <rPr>
        <b/>
        <sz val="11"/>
        <color rgb="FFFF0000"/>
        <rFont val="Times New Roman"/>
        <family val="1"/>
        <charset val="238"/>
      </rPr>
      <t>DOPLNĚNÉ HODNOTY JSOU POUZE PRO UVEDENÍ PŘÍKLADU A</t>
    </r>
    <r>
      <rPr>
        <b/>
        <sz val="11"/>
        <color theme="1"/>
        <rFont val="Times New Roman"/>
        <family val="1"/>
        <charset val="238"/>
      </rPr>
      <t xml:space="preserve"> </t>
    </r>
    <r>
      <rPr>
        <b/>
        <sz val="11"/>
        <color indexed="10"/>
        <rFont val="Times New Roman"/>
        <family val="1"/>
        <charset val="238"/>
      </rPr>
      <t>DODAVATEL JE UPRAVÍ A DOPLNÍ DLE SVÉHO UVÁŽENÍ!!!</t>
    </r>
  </si>
  <si>
    <r>
      <rPr>
        <b/>
        <sz val="11"/>
        <color theme="1"/>
        <rFont val="Times New Roman"/>
        <family val="1"/>
        <charset val="238"/>
      </rPr>
      <t>Počet SIM, na kterých byla měsíčně využita data v dáném pásmu do limitu MB.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indexed="10"/>
        <rFont val="Times New Roman"/>
        <family val="1"/>
        <charset val="238"/>
      </rPr>
      <t>UVEDENÉ HODNOTY NESMÍ BÝT MĚNĚNY!!!</t>
    </r>
  </si>
  <si>
    <r>
      <t xml:space="preserve">Cena za dokup tarifu s nejvyšším limitem v případě, že dodavatel nenabídne tarif s FUP, který by pokrýval všechna pásma. </t>
    </r>
    <r>
      <rPr>
        <sz val="11"/>
        <color theme="1"/>
        <rFont val="Times New Roman"/>
        <family val="1"/>
        <charset val="238"/>
      </rPr>
      <t>Pokud dodavatel nabídne tarify s FUP v takovém rozmezí, že nebudou pokrývat všechna pásma, tedy například nejvyšší FUP stanoví na 10 GB, bude nutné předpokládanou spotřebu dat na všech SIM kartách v pásmech nad 10 GB až do 60 GB dokrýt tzv. dokupem. Dodavatel tedy nacení i „dokup“ pro všechny SIM v pásmech nad 10 GB, tak aby bylo možné dokrýt případnou spotřebu dat.</t>
    </r>
    <r>
      <rPr>
        <b/>
        <sz val="11"/>
        <color theme="1"/>
        <rFont val="Times New Roman"/>
        <family val="1"/>
        <charset val="238"/>
      </rPr>
      <t xml:space="preserve">  </t>
    </r>
    <r>
      <rPr>
        <b/>
        <sz val="11"/>
        <color rgb="FFFF0000"/>
        <rFont val="Times New Roman"/>
        <family val="1"/>
        <charset val="238"/>
      </rPr>
      <t>DOPLNĚNÉ HODNOTY JSOU POUZE PRO UVEDENÍ PŘÍKLADU A DODAVATEL JE UPRAVÍ A DOPLNÍ DLE SVÉHO UVÁŽENÍ!!!</t>
    </r>
  </si>
  <si>
    <r>
      <t xml:space="preserve">Cena celkem za využití dat po dobu platnosti rámcové dohody (48 měsíců) včetně dokupů. </t>
    </r>
    <r>
      <rPr>
        <b/>
        <sz val="11"/>
        <color indexed="10"/>
        <rFont val="Times New Roman"/>
        <family val="1"/>
        <charset val="238"/>
      </rPr>
      <t>AUTOMATICKÉ DOPOČÍTÁNÍ, NEVYPLŇOVAT A NEMĚNIT VZOREC!!!</t>
    </r>
  </si>
  <si>
    <r>
      <t xml:space="preserve">Cena celkem za měsíční využití dat včetně dokupů. </t>
    </r>
    <r>
      <rPr>
        <b/>
        <sz val="11"/>
        <color indexed="10"/>
        <rFont val="Times New Roman"/>
        <family val="1"/>
        <charset val="238"/>
      </rPr>
      <t>AUTOMATICKÉ DOPOČÍTÁNÍ, NEVYPLŇOVAT A NEMĚNIT VZOREC!!!</t>
    </r>
  </si>
  <si>
    <r>
      <t xml:space="preserve">Cena za všechny SIM dle nabídnutých jednotkových cen a předpokladu měsíční spotřeby dat a cena za dokup pro všechna "nepokrytá pásma" a všechny v nich obsažené SIM karty. </t>
    </r>
    <r>
      <rPr>
        <sz val="11"/>
        <color theme="1"/>
        <rFont val="Times New Roman"/>
        <family val="1"/>
        <charset val="238"/>
      </rPr>
      <t xml:space="preserve">(Dopočítáno jako násobek počtu SIM v "nepokrytém pásmu" a ceny za dokup dopočítaného pásma ve sloupci N. </t>
    </r>
    <r>
      <rPr>
        <u/>
        <sz val="11"/>
        <color theme="1"/>
        <rFont val="Times New Roman"/>
        <family val="1"/>
        <charset val="238"/>
      </rPr>
      <t>PŘÍKLAD:</t>
    </r>
    <r>
      <rPr>
        <sz val="11"/>
        <color theme="1"/>
        <rFont val="Times New Roman"/>
        <family val="1"/>
        <charset val="238"/>
      </rPr>
      <t xml:space="preserve"> dopočítání ceny pro pásmo 30 GB = 9 SIM * 900 Kč)</t>
    </r>
    <r>
      <rPr>
        <b/>
        <sz val="11"/>
        <color theme="1"/>
        <rFont val="Times New Roman"/>
        <family val="1"/>
        <charset val="238"/>
      </rPr>
      <t xml:space="preserve"> </t>
    </r>
    <r>
      <rPr>
        <b/>
        <sz val="11"/>
        <color indexed="10"/>
        <rFont val="Times New Roman"/>
        <family val="1"/>
        <charset val="238"/>
      </rPr>
      <t>AUTOMATICKÉ DOPOČÍTÁNÍ, NEVYPLŇOVAT A NEMĚNIT VZOREC!!!</t>
    </r>
  </si>
  <si>
    <r>
      <rPr>
        <b/>
        <sz val="11"/>
        <rFont val="Times New Roman"/>
        <family val="1"/>
        <charset val="238"/>
      </rPr>
      <t>Automaticky dopočítaná cena za dokup pro jednu SIM.</t>
    </r>
    <r>
      <rPr>
        <sz val="11"/>
        <rFont val="Times New Roman"/>
        <family val="1"/>
        <charset val="238"/>
      </rPr>
      <t xml:space="preserve"> Cena je tvořena cenou za nejvyšší tarif s FUP a cenou za dokup tak, aby bylo dosaženo daného pásma (</t>
    </r>
    <r>
      <rPr>
        <u/>
        <sz val="11"/>
        <rFont val="Times New Roman"/>
        <family val="1"/>
        <charset val="238"/>
      </rPr>
      <t>PŘÍKLAD:</t>
    </r>
    <r>
      <rPr>
        <sz val="11"/>
        <rFont val="Times New Roman"/>
        <family val="1"/>
        <charset val="238"/>
      </rPr>
      <t xml:space="preserve"> dopočítání ceny pro pásmo 30 GB = cena za FUP 10 GB + dokup 10 GB + dokup 10 GB. </t>
    </r>
    <r>
      <rPr>
        <b/>
        <sz val="11"/>
        <color rgb="FFFF0000"/>
        <rFont val="Times New Roman"/>
        <family val="1"/>
        <charset val="238"/>
      </rPr>
      <t>AUTOMATICKÉ DOPOČÍTÁNÍ, NEVYPLŇOVAT A NEMĚNIT VZOREC!!!</t>
    </r>
  </si>
  <si>
    <r>
      <rPr>
        <b/>
        <sz val="11"/>
        <rFont val="Times New Roman"/>
        <family val="1"/>
        <charset val="238"/>
      </rPr>
      <t>Automaticky dopočítaná cena za měsíc a jednu SIM s FUP ve všech pásmech spadajících do nabízeného tarifu s FUP.</t>
    </r>
    <r>
      <rPr>
        <sz val="11"/>
        <rFont val="Times New Roman"/>
        <family val="1"/>
        <charset val="238"/>
      </rPr>
      <t xml:space="preserve"> </t>
    </r>
    <r>
      <rPr>
        <b/>
        <sz val="11"/>
        <color indexed="10"/>
        <rFont val="Times New Roman"/>
        <family val="1"/>
        <charset val="238"/>
      </rPr>
      <t>AUTOMATICKÉ DOPOČÍTÁNÍ, NEVYPLŇOVAT A NEMĚNIT VZOREC!!!</t>
    </r>
  </si>
  <si>
    <t>17.</t>
  </si>
  <si>
    <t>Dodavatel nesmí v žádném případě měnit vzorce vložené do výše uvedených tabulek a je zodpovědný za vyplnění tabulky dle požadavků zadavatele!!!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</si>
</sst>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0000"/>
    <numFmt numFmtId="166" formatCode="#,##0.0000\ &quot;Kč&quot;"/>
    <numFmt numFmtId="167" formatCode="#,##0.0000"/>
    <numFmt numFmtId="168" formatCode="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000000"/>
      <name val="Courier New"/>
      <family val="3"/>
      <charset val="238"/>
    </font>
    <font>
      <sz val="9"/>
      <color rgb="FF787D85"/>
      <name val="Helvetica"/>
      <family val="2"/>
      <charset val="238"/>
    </font>
    <font>
      <sz val="11"/>
      <name val="Helvetica"/>
      <family val="2"/>
      <charset val="238"/>
    </font>
    <font>
      <b/>
      <sz val="9"/>
      <color indexed="81"/>
      <name val="Tahoma"/>
      <family val="2"/>
      <charset val="238"/>
    </font>
    <font>
      <b/>
      <sz val="20"/>
      <color indexed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20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b/>
      <sz val="18"/>
      <color rgb="FFFF0000"/>
      <name val="Times New Roman"/>
      <family val="1"/>
      <charset val="238"/>
    </font>
    <font>
      <b/>
      <sz val="18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" fillId="0" borderId="0"/>
    <xf numFmtId="44" fontId="4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4" fillId="0" borderId="0"/>
  </cellStyleXfs>
  <cellXfs count="209">
    <xf numFmtId="0" fontId="0" fillId="0" borderId="0" xfId="0"/>
    <xf numFmtId="1" fontId="0" fillId="0" borderId="0" xfId="0" applyNumberFormat="1"/>
    <xf numFmtId="0" fontId="0" fillId="0" borderId="0" xfId="0" applyAlignment="1">
      <alignment vertical="center" wrapText="1"/>
    </xf>
    <xf numFmtId="0" fontId="5" fillId="0" borderId="0" xfId="0" applyFont="1"/>
    <xf numFmtId="1" fontId="2" fillId="4" borderId="2" xfId="0" applyNumberFormat="1" applyFont="1" applyFill="1" applyBorder="1"/>
    <xf numFmtId="0" fontId="0" fillId="5" borderId="2" xfId="0" applyFill="1" applyBorder="1"/>
    <xf numFmtId="0" fontId="0" fillId="0" borderId="2" xfId="0" applyBorder="1"/>
    <xf numFmtId="164" fontId="0" fillId="2" borderId="2" xfId="2" applyNumberFormat="1" applyFont="1" applyFill="1" applyBorder="1"/>
    <xf numFmtId="164" fontId="0" fillId="0" borderId="2" xfId="2" applyNumberFormat="1" applyFont="1" applyBorder="1"/>
    <xf numFmtId="1" fontId="2" fillId="4" borderId="0" xfId="0" applyNumberFormat="1" applyFont="1" applyFill="1" applyBorder="1"/>
    <xf numFmtId="0" fontId="0" fillId="5" borderId="0" xfId="0" applyFill="1" applyBorder="1"/>
    <xf numFmtId="0" fontId="0" fillId="0" borderId="0" xfId="0" applyBorder="1"/>
    <xf numFmtId="164" fontId="0" fillId="2" borderId="0" xfId="2" applyNumberFormat="1" applyFont="1" applyFill="1" applyBorder="1"/>
    <xf numFmtId="164" fontId="0" fillId="0" borderId="0" xfId="2" applyNumberFormat="1" applyFont="1" applyBorder="1"/>
    <xf numFmtId="1" fontId="2" fillId="4" borderId="5" xfId="0" applyNumberFormat="1" applyFont="1" applyFill="1" applyBorder="1"/>
    <xf numFmtId="0" fontId="0" fillId="5" borderId="5" xfId="0" applyFill="1" applyBorder="1"/>
    <xf numFmtId="0" fontId="0" fillId="0" borderId="5" xfId="0" applyBorder="1"/>
    <xf numFmtId="164" fontId="0" fillId="0" borderId="5" xfId="2" applyNumberFormat="1" applyFont="1" applyBorder="1"/>
    <xf numFmtId="0" fontId="3" fillId="4" borderId="6" xfId="0" applyFont="1" applyFill="1" applyBorder="1" applyAlignment="1">
      <alignment vertical="center" wrapText="1"/>
    </xf>
    <xf numFmtId="0" fontId="6" fillId="0" borderId="0" xfId="0" applyFont="1"/>
    <xf numFmtId="0" fontId="7" fillId="0" borderId="7" xfId="0" applyFont="1" applyBorder="1"/>
    <xf numFmtId="165" fontId="0" fillId="0" borderId="0" xfId="0" applyNumberFormat="1"/>
    <xf numFmtId="165" fontId="6" fillId="0" borderId="0" xfId="0" applyNumberFormat="1" applyFont="1"/>
    <xf numFmtId="166" fontId="0" fillId="7" borderId="0" xfId="2" applyNumberFormat="1" applyFont="1" applyFill="1" applyBorder="1"/>
    <xf numFmtId="0" fontId="0" fillId="7" borderId="2" xfId="2" applyNumberFormat="1" applyFont="1" applyFill="1" applyBorder="1"/>
    <xf numFmtId="164" fontId="0" fillId="7" borderId="0" xfId="2" applyNumberFormat="1" applyFont="1" applyFill="1" applyBorder="1"/>
    <xf numFmtId="0" fontId="0" fillId="7" borderId="0" xfId="2" applyNumberFormat="1" applyFont="1" applyFill="1" applyBorder="1"/>
    <xf numFmtId="166" fontId="0" fillId="7" borderId="2" xfId="2" applyNumberFormat="1" applyFont="1" applyFill="1" applyBorder="1"/>
    <xf numFmtId="164" fontId="0" fillId="7" borderId="2" xfId="2" applyNumberFormat="1" applyFont="1" applyFill="1" applyBorder="1"/>
    <xf numFmtId="164" fontId="0" fillId="2" borderId="5" xfId="2" applyNumberFormat="1" applyFont="1" applyFill="1" applyBorder="1"/>
    <xf numFmtId="166" fontId="0" fillId="7" borderId="5" xfId="2" applyNumberFormat="1" applyFont="1" applyFill="1" applyBorder="1"/>
    <xf numFmtId="164" fontId="0" fillId="7" borderId="5" xfId="2" applyNumberFormat="1" applyFont="1" applyFill="1" applyBorder="1"/>
    <xf numFmtId="0" fontId="3" fillId="4" borderId="1" xfId="0" applyFont="1" applyFill="1" applyBorder="1" applyAlignment="1">
      <alignment vertical="center" wrapText="1"/>
    </xf>
    <xf numFmtId="44" fontId="0" fillId="0" borderId="0" xfId="2" applyFont="1"/>
    <xf numFmtId="167" fontId="0" fillId="7" borderId="2" xfId="2" applyNumberFormat="1" applyFont="1" applyFill="1" applyBorder="1"/>
    <xf numFmtId="167" fontId="0" fillId="7" borderId="0" xfId="2" applyNumberFormat="1" applyFont="1" applyFill="1" applyBorder="1"/>
    <xf numFmtId="167" fontId="0" fillId="7" borderId="5" xfId="2" applyNumberFormat="1" applyFont="1" applyFill="1" applyBorder="1"/>
    <xf numFmtId="0" fontId="7" fillId="0" borderId="0" xfId="0" applyFont="1" applyBorder="1"/>
    <xf numFmtId="2" fontId="0" fillId="7" borderId="0" xfId="2" applyNumberFormat="1" applyFont="1" applyFill="1" applyBorder="1"/>
    <xf numFmtId="2" fontId="0" fillId="7" borderId="5" xfId="2" applyNumberFormat="1" applyFont="1" applyFill="1" applyBorder="1"/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44" fontId="3" fillId="4" borderId="2" xfId="2" applyFont="1" applyFill="1" applyBorder="1" applyAlignment="1">
      <alignment horizontal="center" vertical="center" wrapText="1"/>
    </xf>
    <xf numFmtId="0" fontId="10" fillId="0" borderId="0" xfId="0" applyFont="1"/>
    <xf numFmtId="0" fontId="12" fillId="8" borderId="12" xfId="0" applyFont="1" applyFill="1" applyBorder="1" applyAlignment="1">
      <alignment horizontal="center" vertical="center"/>
    </xf>
    <xf numFmtId="0" fontId="13" fillId="7" borderId="13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center" vertical="center"/>
    </xf>
    <xf numFmtId="49" fontId="20" fillId="0" borderId="27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3" fontId="21" fillId="0" borderId="17" xfId="0" applyNumberFormat="1" applyFont="1" applyFill="1" applyBorder="1" applyAlignment="1">
      <alignment horizontal="center" vertical="center"/>
    </xf>
    <xf numFmtId="168" fontId="21" fillId="11" borderId="29" xfId="0" applyNumberFormat="1" applyFont="1" applyFill="1" applyBorder="1" applyAlignment="1" applyProtection="1">
      <alignment horizontal="right" vertical="center"/>
    </xf>
    <xf numFmtId="8" fontId="21" fillId="12" borderId="30" xfId="0" applyNumberFormat="1" applyFont="1" applyFill="1" applyBorder="1" applyAlignment="1">
      <alignment vertical="center"/>
    </xf>
    <xf numFmtId="49" fontId="20" fillId="0" borderId="31" xfId="0" applyNumberFormat="1" applyFont="1" applyFill="1" applyBorder="1" applyAlignment="1">
      <alignment horizontal="center" vertical="center"/>
    </xf>
    <xf numFmtId="49" fontId="21" fillId="0" borderId="32" xfId="0" applyNumberFormat="1" applyFont="1" applyFill="1" applyBorder="1" applyAlignment="1">
      <alignment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168" fontId="21" fillId="11" borderId="8" xfId="0" applyNumberFormat="1" applyFont="1" applyFill="1" applyBorder="1" applyAlignment="1" applyProtection="1">
      <alignment horizontal="right" vertical="center"/>
    </xf>
    <xf numFmtId="3" fontId="21" fillId="0" borderId="14" xfId="0" applyNumberFormat="1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3" fontId="21" fillId="0" borderId="33" xfId="0" applyNumberFormat="1" applyFont="1" applyFill="1" applyBorder="1" applyAlignment="1">
      <alignment horizontal="center" vertical="center"/>
    </xf>
    <xf numFmtId="168" fontId="21" fillId="11" borderId="35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>
      <alignment vertical="center"/>
    </xf>
    <xf numFmtId="49" fontId="17" fillId="10" borderId="25" xfId="0" applyNumberFormat="1" applyFont="1" applyFill="1" applyBorder="1" applyAlignment="1">
      <alignment vertical="center" wrapText="1"/>
    </xf>
    <xf numFmtId="0" fontId="22" fillId="0" borderId="36" xfId="0" applyFont="1" applyFill="1" applyBorder="1" applyAlignment="1">
      <alignment vertical="center" wrapText="1"/>
    </xf>
    <xf numFmtId="0" fontId="10" fillId="10" borderId="1" xfId="0" applyFont="1" applyFill="1" applyBorder="1"/>
    <xf numFmtId="0" fontId="24" fillId="10" borderId="2" xfId="0" applyFont="1" applyFill="1" applyBorder="1" applyAlignment="1">
      <alignment vertical="center" wrapText="1"/>
    </xf>
    <xf numFmtId="0" fontId="24" fillId="10" borderId="37" xfId="0" applyFont="1" applyFill="1" applyBorder="1" applyAlignment="1">
      <alignment vertical="center" wrapText="1"/>
    </xf>
    <xf numFmtId="0" fontId="20" fillId="9" borderId="11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/>
    </xf>
    <xf numFmtId="49" fontId="21" fillId="6" borderId="36" xfId="0" applyNumberFormat="1" applyFont="1" applyFill="1" applyBorder="1" applyAlignment="1">
      <alignment vertical="center" wrapText="1"/>
    </xf>
    <xf numFmtId="3" fontId="26" fillId="13" borderId="10" xfId="0" applyNumberFormat="1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/>
    </xf>
    <xf numFmtId="49" fontId="21" fillId="6" borderId="9" xfId="0" applyNumberFormat="1" applyFont="1" applyFill="1" applyBorder="1" applyAlignment="1">
      <alignment vertical="center" wrapText="1"/>
    </xf>
    <xf numFmtId="0" fontId="20" fillId="0" borderId="31" xfId="0" applyFont="1" applyFill="1" applyBorder="1" applyAlignment="1">
      <alignment horizontal="center" vertical="center"/>
    </xf>
    <xf numFmtId="49" fontId="21" fillId="6" borderId="40" xfId="0" applyNumberFormat="1" applyFont="1" applyFill="1" applyBorder="1" applyAlignment="1">
      <alignment vertical="center" wrapText="1"/>
    </xf>
    <xf numFmtId="8" fontId="21" fillId="12" borderId="20" xfId="0" applyNumberFormat="1" applyFont="1" applyFill="1" applyBorder="1" applyAlignment="1">
      <alignment vertical="center"/>
    </xf>
    <xf numFmtId="0" fontId="27" fillId="0" borderId="0" xfId="0" applyFont="1" applyFill="1"/>
    <xf numFmtId="0" fontId="20" fillId="0" borderId="41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vertical="center" wrapText="1"/>
    </xf>
    <xf numFmtId="0" fontId="21" fillId="0" borderId="19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3" fontId="21" fillId="0" borderId="19" xfId="0" applyNumberFormat="1" applyFont="1" applyFill="1" applyBorder="1" applyAlignment="1">
      <alignment horizontal="center" vertical="center"/>
    </xf>
    <xf numFmtId="168" fontId="21" fillId="11" borderId="16" xfId="0" applyNumberFormat="1" applyFont="1" applyFill="1" applyBorder="1" applyAlignment="1" applyProtection="1">
      <alignment horizontal="right" vertical="center"/>
    </xf>
    <xf numFmtId="3" fontId="28" fillId="13" borderId="34" xfId="0" applyNumberFormat="1" applyFont="1" applyFill="1" applyBorder="1" applyAlignment="1">
      <alignment horizontal="center" vertical="center" wrapText="1"/>
    </xf>
    <xf numFmtId="49" fontId="17" fillId="10" borderId="2" xfId="0" applyNumberFormat="1" applyFont="1" applyFill="1" applyBorder="1" applyAlignment="1">
      <alignment vertical="center" wrapText="1"/>
    </xf>
    <xf numFmtId="0" fontId="21" fillId="10" borderId="2" xfId="0" applyFont="1" applyFill="1" applyBorder="1" applyAlignment="1">
      <alignment horizontal="center" vertical="center"/>
    </xf>
    <xf numFmtId="3" fontId="21" fillId="10" borderId="2" xfId="0" applyNumberFormat="1" applyFont="1" applyFill="1" applyBorder="1" applyAlignment="1">
      <alignment horizontal="center" vertical="center"/>
    </xf>
    <xf numFmtId="168" fontId="21" fillId="10" borderId="2" xfId="0" applyNumberFormat="1" applyFont="1" applyFill="1" applyBorder="1" applyAlignment="1" applyProtection="1">
      <alignment horizontal="right" vertical="center"/>
      <protection locked="0"/>
    </xf>
    <xf numFmtId="8" fontId="21" fillId="10" borderId="37" xfId="0" applyNumberFormat="1" applyFont="1" applyFill="1" applyBorder="1" applyAlignment="1">
      <alignment vertical="center"/>
    </xf>
    <xf numFmtId="0" fontId="10" fillId="0" borderId="0" xfId="0" applyFont="1" applyFill="1"/>
    <xf numFmtId="49" fontId="21" fillId="0" borderId="36" xfId="0" applyNumberFormat="1" applyFont="1" applyFill="1" applyBorder="1" applyAlignment="1">
      <alignment vertical="center" wrapText="1"/>
    </xf>
    <xf numFmtId="0" fontId="10" fillId="13" borderId="10" xfId="0" applyFont="1" applyFill="1" applyBorder="1" applyAlignment="1">
      <alignment wrapText="1"/>
    </xf>
    <xf numFmtId="49" fontId="21" fillId="0" borderId="9" xfId="0" applyNumberFormat="1" applyFont="1" applyFill="1" applyBorder="1" applyAlignment="1">
      <alignment vertical="center" wrapText="1"/>
    </xf>
    <xf numFmtId="49" fontId="21" fillId="0" borderId="40" xfId="0" applyNumberFormat="1" applyFont="1" applyFill="1" applyBorder="1" applyAlignment="1">
      <alignment vertical="center" wrapText="1"/>
    </xf>
    <xf numFmtId="0" fontId="14" fillId="10" borderId="1" xfId="0" applyFont="1" applyFill="1" applyBorder="1" applyAlignment="1">
      <alignment horizontal="center" vertical="center"/>
    </xf>
    <xf numFmtId="49" fontId="17" fillId="10" borderId="37" xfId="0" applyNumberFormat="1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vertical="center" wrapText="1"/>
    </xf>
    <xf numFmtId="49" fontId="20" fillId="0" borderId="36" xfId="0" applyNumberFormat="1" applyFont="1" applyFill="1" applyBorder="1" applyAlignment="1">
      <alignment vertical="center" wrapText="1"/>
    </xf>
    <xf numFmtId="0" fontId="30" fillId="0" borderId="3" xfId="0" applyFont="1" applyFill="1" applyBorder="1" applyAlignment="1">
      <alignment vertical="center" wrapText="1"/>
    </xf>
    <xf numFmtId="0" fontId="10" fillId="0" borderId="0" xfId="0" applyFont="1" applyFill="1" applyBorder="1"/>
    <xf numFmtId="49" fontId="20" fillId="0" borderId="41" xfId="0" applyNumberFormat="1" applyFont="1" applyFill="1" applyBorder="1" applyAlignment="1">
      <alignment horizontal="center" vertical="center"/>
    </xf>
    <xf numFmtId="49" fontId="20" fillId="0" borderId="42" xfId="0" applyNumberFormat="1" applyFont="1" applyFill="1" applyBorder="1" applyAlignment="1">
      <alignment horizontal="center" vertical="center"/>
    </xf>
    <xf numFmtId="49" fontId="20" fillId="0" borderId="43" xfId="0" applyNumberFormat="1" applyFont="1" applyFill="1" applyBorder="1" applyAlignment="1">
      <alignment vertical="center" wrapText="1"/>
    </xf>
    <xf numFmtId="0" fontId="21" fillId="0" borderId="44" xfId="0" applyFont="1" applyFill="1" applyBorder="1" applyAlignment="1">
      <alignment horizontal="center" vertical="center"/>
    </xf>
    <xf numFmtId="0" fontId="21" fillId="0" borderId="45" xfId="0" applyFont="1" applyFill="1" applyBorder="1" applyAlignment="1">
      <alignment horizontal="center" vertical="center"/>
    </xf>
    <xf numFmtId="3" fontId="21" fillId="0" borderId="44" xfId="0" applyNumberFormat="1" applyFont="1" applyFill="1" applyBorder="1" applyAlignment="1">
      <alignment horizontal="center" vertical="center"/>
    </xf>
    <xf numFmtId="168" fontId="21" fillId="11" borderId="46" xfId="0" applyNumberFormat="1" applyFont="1" applyFill="1" applyBorder="1" applyAlignment="1" applyProtection="1">
      <alignment horizontal="right" vertical="center"/>
    </xf>
    <xf numFmtId="8" fontId="21" fillId="12" borderId="25" xfId="0" applyNumberFormat="1" applyFont="1" applyFill="1" applyBorder="1" applyAlignment="1">
      <alignment vertical="center"/>
    </xf>
    <xf numFmtId="8" fontId="25" fillId="12" borderId="6" xfId="0" applyNumberFormat="1" applyFont="1" applyFill="1" applyBorder="1" applyAlignment="1">
      <alignment vertical="center"/>
    </xf>
    <xf numFmtId="8" fontId="21" fillId="12" borderId="6" xfId="0" applyNumberFormat="1" applyFont="1" applyFill="1" applyBorder="1" applyAlignment="1">
      <alignment vertical="center"/>
    </xf>
    <xf numFmtId="168" fontId="21" fillId="12" borderId="47" xfId="0" applyNumberFormat="1" applyFont="1" applyFill="1" applyBorder="1" applyAlignment="1">
      <alignment vertical="center"/>
    </xf>
    <xf numFmtId="0" fontId="31" fillId="0" borderId="0" xfId="0" applyFont="1" applyFill="1" applyBorder="1"/>
    <xf numFmtId="0" fontId="14" fillId="9" borderId="7" xfId="0" applyFont="1" applyFill="1" applyBorder="1" applyAlignment="1">
      <alignment horizontal="center" vertical="center"/>
    </xf>
    <xf numFmtId="0" fontId="14" fillId="9" borderId="27" xfId="0" applyFont="1" applyFill="1" applyBorder="1" applyAlignment="1">
      <alignment horizontal="center" vertical="center"/>
    </xf>
    <xf numFmtId="0" fontId="14" fillId="9" borderId="39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vertical="center"/>
    </xf>
    <xf numFmtId="49" fontId="36" fillId="0" borderId="2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14" fillId="9" borderId="48" xfId="0" applyFont="1" applyFill="1" applyBorder="1" applyAlignment="1">
      <alignment horizontal="center" vertical="center" wrapText="1"/>
    </xf>
    <xf numFmtId="0" fontId="15" fillId="9" borderId="49" xfId="0" applyFont="1" applyFill="1" applyBorder="1" applyAlignment="1">
      <alignment horizontal="center" vertical="center" wrapText="1"/>
    </xf>
    <xf numFmtId="0" fontId="15" fillId="9" borderId="52" xfId="0" applyFont="1" applyFill="1" applyBorder="1" applyAlignment="1">
      <alignment horizontal="center" vertical="center" wrapText="1"/>
    </xf>
    <xf numFmtId="49" fontId="20" fillId="6" borderId="36" xfId="0" applyNumberFormat="1" applyFont="1" applyFill="1" applyBorder="1" applyAlignment="1">
      <alignment vertical="center" wrapText="1"/>
    </xf>
    <xf numFmtId="8" fontId="21" fillId="12" borderId="56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168" fontId="23" fillId="14" borderId="47" xfId="0" applyNumberFormat="1" applyFont="1" applyFill="1" applyBorder="1"/>
    <xf numFmtId="2" fontId="39" fillId="4" borderId="60" xfId="0" applyNumberFormat="1" applyFont="1" applyFill="1" applyBorder="1" applyAlignment="1">
      <alignment wrapText="1"/>
    </xf>
    <xf numFmtId="2" fontId="39" fillId="4" borderId="61" xfId="0" applyNumberFormat="1" applyFont="1" applyFill="1" applyBorder="1" applyAlignment="1">
      <alignment wrapText="1"/>
    </xf>
    <xf numFmtId="2" fontId="39" fillId="4" borderId="62" xfId="0" applyNumberFormat="1" applyFont="1" applyFill="1" applyBorder="1" applyAlignment="1">
      <alignment wrapText="1"/>
    </xf>
    <xf numFmtId="164" fontId="2" fillId="0" borderId="0" xfId="0" applyNumberFormat="1" applyFont="1" applyBorder="1"/>
    <xf numFmtId="0" fontId="2" fillId="0" borderId="0" xfId="0" applyFont="1"/>
    <xf numFmtId="1" fontId="2" fillId="0" borderId="0" xfId="0" applyNumberFormat="1" applyFont="1"/>
    <xf numFmtId="0" fontId="3" fillId="14" borderId="0" xfId="0" applyFont="1" applyFill="1"/>
    <xf numFmtId="0" fontId="14" fillId="9" borderId="14" xfId="0" applyFont="1" applyFill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3" fontId="32" fillId="0" borderId="14" xfId="0" applyNumberFormat="1" applyFont="1" applyFill="1" applyBorder="1" applyAlignment="1">
      <alignment horizontal="center" vertical="center" wrapText="1"/>
    </xf>
    <xf numFmtId="164" fontId="41" fillId="0" borderId="0" xfId="2" applyNumberFormat="1" applyFont="1" applyFill="1" applyBorder="1"/>
    <xf numFmtId="0" fontId="44" fillId="0" borderId="0" xfId="0" applyFont="1" applyAlignment="1">
      <alignment horizontal="center" vertical="center" wrapText="1"/>
    </xf>
    <xf numFmtId="0" fontId="34" fillId="3" borderId="57" xfId="0" applyFont="1" applyFill="1" applyBorder="1" applyAlignment="1">
      <alignment horizontal="left" wrapText="1"/>
    </xf>
    <xf numFmtId="0" fontId="10" fillId="3" borderId="58" xfId="0" applyFont="1" applyFill="1" applyBorder="1" applyAlignment="1">
      <alignment horizontal="left" wrapText="1"/>
    </xf>
    <xf numFmtId="0" fontId="10" fillId="3" borderId="59" xfId="0" applyFont="1" applyFill="1" applyBorder="1" applyAlignment="1">
      <alignment horizontal="left" wrapText="1"/>
    </xf>
    <xf numFmtId="0" fontId="24" fillId="9" borderId="6" xfId="0" applyFont="1" applyFill="1" applyBorder="1" applyAlignment="1">
      <alignment horizontal="left" wrapText="1"/>
    </xf>
    <xf numFmtId="0" fontId="31" fillId="0" borderId="28" xfId="0" applyFont="1" applyBorder="1" applyAlignment="1">
      <alignment horizontal="left" vertical="center" wrapText="1"/>
    </xf>
    <xf numFmtId="0" fontId="31" fillId="0" borderId="17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3" fontId="32" fillId="0" borderId="10" xfId="0" applyNumberFormat="1" applyFont="1" applyFill="1" applyBorder="1" applyAlignment="1">
      <alignment horizontal="left" vertical="center" wrapText="1"/>
    </xf>
    <xf numFmtId="3" fontId="32" fillId="0" borderId="14" xfId="0" applyNumberFormat="1" applyFont="1" applyFill="1" applyBorder="1" applyAlignment="1">
      <alignment horizontal="left" vertical="center" wrapText="1"/>
    </xf>
    <xf numFmtId="0" fontId="14" fillId="0" borderId="45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left" vertical="center" wrapText="1"/>
    </xf>
    <xf numFmtId="49" fontId="17" fillId="8" borderId="1" xfId="0" applyNumberFormat="1" applyFont="1" applyFill="1" applyBorder="1" applyAlignment="1">
      <alignment horizontal="center" vertical="center" wrapText="1"/>
    </xf>
    <xf numFmtId="49" fontId="17" fillId="8" borderId="2" xfId="0" applyNumberFormat="1" applyFont="1" applyFill="1" applyBorder="1" applyAlignment="1">
      <alignment horizontal="center" vertical="center" wrapText="1"/>
    </xf>
    <xf numFmtId="49" fontId="17" fillId="8" borderId="37" xfId="0" applyNumberFormat="1" applyFont="1" applyFill="1" applyBorder="1" applyAlignment="1">
      <alignment horizontal="center" vertical="center" wrapText="1"/>
    </xf>
    <xf numFmtId="0" fontId="15" fillId="9" borderId="50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 wrapText="1"/>
    </xf>
    <xf numFmtId="0" fontId="15" fillId="9" borderId="51" xfId="0" applyFont="1" applyFill="1" applyBorder="1" applyAlignment="1">
      <alignment horizontal="center" vertical="center" wrapText="1"/>
    </xf>
    <xf numFmtId="0" fontId="21" fillId="0" borderId="53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55" xfId="0" applyFont="1" applyFill="1" applyBorder="1" applyAlignment="1">
      <alignment horizontal="center" vertical="center" wrapText="1"/>
    </xf>
    <xf numFmtId="49" fontId="25" fillId="9" borderId="9" xfId="0" applyNumberFormat="1" applyFont="1" applyFill="1" applyBorder="1" applyAlignment="1">
      <alignment horizontal="left" vertical="center" wrapText="1"/>
    </xf>
    <xf numFmtId="49" fontId="25" fillId="9" borderId="38" xfId="0" applyNumberFormat="1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5" fillId="9" borderId="16" xfId="0" applyFont="1" applyFill="1" applyBorder="1" applyAlignment="1">
      <alignment horizontal="center" vertical="center" wrapText="1"/>
    </xf>
    <xf numFmtId="0" fontId="15" fillId="9" borderId="21" xfId="0" applyFont="1" applyFill="1" applyBorder="1" applyAlignment="1">
      <alignment horizontal="center" vertical="center" wrapText="1"/>
    </xf>
    <xf numFmtId="0" fontId="15" fillId="9" borderId="17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5" fillId="9" borderId="18" xfId="0" applyFont="1" applyFill="1" applyBorder="1" applyAlignment="1">
      <alignment horizontal="center" vertical="center" wrapText="1"/>
    </xf>
    <xf numFmtId="0" fontId="15" fillId="9" borderId="22" xfId="0" applyFont="1" applyFill="1" applyBorder="1" applyAlignment="1">
      <alignment horizontal="center" vertical="center" wrapText="1"/>
    </xf>
    <xf numFmtId="3" fontId="15" fillId="9" borderId="19" xfId="0" applyNumberFormat="1" applyFont="1" applyFill="1" applyBorder="1" applyAlignment="1">
      <alignment horizontal="center" vertical="center" wrapText="1"/>
    </xf>
    <xf numFmtId="3" fontId="15" fillId="9" borderId="23" xfId="0" applyNumberFormat="1" applyFont="1" applyFill="1" applyBorder="1" applyAlignment="1">
      <alignment horizontal="center" vertical="center" wrapText="1"/>
    </xf>
    <xf numFmtId="0" fontId="15" fillId="9" borderId="19" xfId="0" applyFont="1" applyFill="1" applyBorder="1" applyAlignment="1">
      <alignment horizontal="center" vertical="center" wrapText="1"/>
    </xf>
    <xf numFmtId="0" fontId="15" fillId="9" borderId="23" xfId="0" applyFont="1" applyFill="1" applyBorder="1" applyAlignment="1">
      <alignment horizontal="center" vertical="center" wrapText="1"/>
    </xf>
    <xf numFmtId="0" fontId="15" fillId="9" borderId="20" xfId="0" applyFont="1" applyFill="1" applyBorder="1" applyAlignment="1">
      <alignment horizontal="center" vertical="center" wrapText="1"/>
    </xf>
    <xf numFmtId="0" fontId="15" fillId="9" borderId="24" xfId="0" applyFont="1" applyFill="1" applyBorder="1" applyAlignment="1">
      <alignment horizontal="center" vertical="center" wrapText="1"/>
    </xf>
    <xf numFmtId="49" fontId="17" fillId="10" borderId="6" xfId="0" applyNumberFormat="1" applyFont="1" applyFill="1" applyBorder="1" applyAlignment="1">
      <alignment horizontal="left" vertical="center" wrapText="1"/>
    </xf>
    <xf numFmtId="49" fontId="17" fillId="10" borderId="26" xfId="0" applyNumberFormat="1" applyFont="1" applyFill="1" applyBorder="1" applyAlignment="1">
      <alignment horizontal="left" vertical="center" wrapText="1"/>
    </xf>
    <xf numFmtId="0" fontId="23" fillId="10" borderId="2" xfId="0" applyFont="1" applyFill="1" applyBorder="1" applyAlignment="1">
      <alignment horizontal="left" vertical="center" wrapText="1"/>
    </xf>
    <xf numFmtId="49" fontId="20" fillId="9" borderId="9" xfId="0" applyNumberFormat="1" applyFont="1" applyFill="1" applyBorder="1" applyAlignment="1">
      <alignment horizontal="left" vertical="center" wrapText="1"/>
    </xf>
    <xf numFmtId="49" fontId="20" fillId="9" borderId="38" xfId="0" applyNumberFormat="1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wrapText="1"/>
    </xf>
    <xf numFmtId="0" fontId="46" fillId="0" borderId="0" xfId="0" applyFont="1" applyAlignment="1">
      <alignment horizontal="center" wrapText="1"/>
    </xf>
    <xf numFmtId="0" fontId="14" fillId="0" borderId="14" xfId="0" applyFont="1" applyBorder="1" applyAlignment="1">
      <alignment horizontal="center" vertical="center" wrapText="1"/>
    </xf>
    <xf numFmtId="0" fontId="40" fillId="15" borderId="14" xfId="0" applyFont="1" applyFill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3" fontId="32" fillId="0" borderId="8" xfId="0" applyNumberFormat="1" applyFont="1" applyFill="1" applyBorder="1" applyAlignment="1">
      <alignment horizontal="center" vertical="center" wrapText="1"/>
    </xf>
    <xf numFmtId="3" fontId="32" fillId="0" borderId="9" xfId="0" applyNumberFormat="1" applyFont="1" applyFill="1" applyBorder="1" applyAlignment="1">
      <alignment horizontal="center" vertical="center" wrapText="1"/>
    </xf>
    <xf numFmtId="3" fontId="32" fillId="0" borderId="10" xfId="0" applyNumberFormat="1" applyFont="1" applyFill="1" applyBorder="1" applyAlignment="1">
      <alignment horizontal="center" vertical="center" wrapText="1"/>
    </xf>
    <xf numFmtId="0" fontId="24" fillId="9" borderId="8" xfId="0" applyFont="1" applyFill="1" applyBorder="1" applyAlignment="1">
      <alignment horizontal="center" wrapText="1"/>
    </xf>
    <xf numFmtId="0" fontId="24" fillId="9" borderId="9" xfId="0" applyFont="1" applyFill="1" applyBorder="1" applyAlignment="1">
      <alignment horizontal="center" wrapText="1"/>
    </xf>
    <xf numFmtId="0" fontId="24" fillId="9" borderId="10" xfId="0" applyFont="1" applyFill="1" applyBorder="1" applyAlignment="1">
      <alignment horizontal="center" wrapText="1"/>
    </xf>
    <xf numFmtId="0" fontId="10" fillId="0" borderId="14" xfId="0" applyFont="1" applyBorder="1" applyAlignment="1">
      <alignment horizontal="center" vertical="center" wrapText="1"/>
    </xf>
    <xf numFmtId="3" fontId="32" fillId="0" borderId="14" xfId="0" applyNumberFormat="1" applyFont="1" applyFill="1" applyBorder="1" applyAlignment="1">
      <alignment horizontal="center" vertical="center" wrapText="1"/>
    </xf>
  </cellXfs>
  <cellStyles count="6">
    <cellStyle name="Měna" xfId="2" builtinId="4"/>
    <cellStyle name="Měna 2" xfId="3"/>
    <cellStyle name="Měna 2 2" xfId="4"/>
    <cellStyle name="Normální" xfId="0" builtinId="0"/>
    <cellStyle name="Normální 2" xfId="1"/>
    <cellStyle name="normální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zoomScale="90" zoomScaleNormal="90" workbookViewId="0">
      <pane ySplit="5" topLeftCell="A6" activePane="bottomLeft" state="frozen"/>
      <selection pane="bottomLeft" activeCell="A38" sqref="A38"/>
    </sheetView>
  </sheetViews>
  <sheetFormatPr defaultColWidth="9.140625" defaultRowHeight="15" x14ac:dyDescent="0.25"/>
  <cols>
    <col min="1" max="1" width="9.42578125" style="131" bestFit="1" customWidth="1"/>
    <col min="2" max="2" width="51.42578125" style="132" customWidth="1"/>
    <col min="3" max="3" width="22.28515625" style="45" customWidth="1"/>
    <col min="4" max="4" width="20.7109375" style="45" customWidth="1"/>
    <col min="5" max="5" width="21.28515625" style="45" customWidth="1"/>
    <col min="6" max="6" width="21" style="45" customWidth="1"/>
    <col min="7" max="7" width="27.28515625" style="45" customWidth="1"/>
    <col min="8" max="8" width="24.42578125" style="45" customWidth="1"/>
    <col min="9" max="256" width="9.140625" style="45"/>
    <col min="257" max="257" width="9.42578125" style="45" bestFit="1" customWidth="1"/>
    <col min="258" max="258" width="51.42578125" style="45" customWidth="1"/>
    <col min="259" max="259" width="22.28515625" style="45" customWidth="1"/>
    <col min="260" max="260" width="20.7109375" style="45" customWidth="1"/>
    <col min="261" max="261" width="21.28515625" style="45" customWidth="1"/>
    <col min="262" max="262" width="21" style="45" customWidth="1"/>
    <col min="263" max="263" width="27.28515625" style="45" customWidth="1"/>
    <col min="264" max="264" width="24.42578125" style="45" customWidth="1"/>
    <col min="265" max="512" width="9.140625" style="45"/>
    <col min="513" max="513" width="9.42578125" style="45" bestFit="1" customWidth="1"/>
    <col min="514" max="514" width="51.42578125" style="45" customWidth="1"/>
    <col min="515" max="515" width="22.28515625" style="45" customWidth="1"/>
    <col min="516" max="516" width="20.7109375" style="45" customWidth="1"/>
    <col min="517" max="517" width="21.28515625" style="45" customWidth="1"/>
    <col min="518" max="518" width="21" style="45" customWidth="1"/>
    <col min="519" max="519" width="27.28515625" style="45" customWidth="1"/>
    <col min="520" max="520" width="24.42578125" style="45" customWidth="1"/>
    <col min="521" max="768" width="9.140625" style="45"/>
    <col min="769" max="769" width="9.42578125" style="45" bestFit="1" customWidth="1"/>
    <col min="770" max="770" width="51.42578125" style="45" customWidth="1"/>
    <col min="771" max="771" width="22.28515625" style="45" customWidth="1"/>
    <col min="772" max="772" width="20.7109375" style="45" customWidth="1"/>
    <col min="773" max="773" width="21.28515625" style="45" customWidth="1"/>
    <col min="774" max="774" width="21" style="45" customWidth="1"/>
    <col min="775" max="775" width="27.28515625" style="45" customWidth="1"/>
    <col min="776" max="776" width="24.42578125" style="45" customWidth="1"/>
    <col min="777" max="1024" width="9.140625" style="45"/>
    <col min="1025" max="1025" width="9.42578125" style="45" bestFit="1" customWidth="1"/>
    <col min="1026" max="1026" width="51.42578125" style="45" customWidth="1"/>
    <col min="1027" max="1027" width="22.28515625" style="45" customWidth="1"/>
    <col min="1028" max="1028" width="20.7109375" style="45" customWidth="1"/>
    <col min="1029" max="1029" width="21.28515625" style="45" customWidth="1"/>
    <col min="1030" max="1030" width="21" style="45" customWidth="1"/>
    <col min="1031" max="1031" width="27.28515625" style="45" customWidth="1"/>
    <col min="1032" max="1032" width="24.42578125" style="45" customWidth="1"/>
    <col min="1033" max="1280" width="9.140625" style="45"/>
    <col min="1281" max="1281" width="9.42578125" style="45" bestFit="1" customWidth="1"/>
    <col min="1282" max="1282" width="51.42578125" style="45" customWidth="1"/>
    <col min="1283" max="1283" width="22.28515625" style="45" customWidth="1"/>
    <col min="1284" max="1284" width="20.7109375" style="45" customWidth="1"/>
    <col min="1285" max="1285" width="21.28515625" style="45" customWidth="1"/>
    <col min="1286" max="1286" width="21" style="45" customWidth="1"/>
    <col min="1287" max="1287" width="27.28515625" style="45" customWidth="1"/>
    <col min="1288" max="1288" width="24.42578125" style="45" customWidth="1"/>
    <col min="1289" max="1536" width="9.140625" style="45"/>
    <col min="1537" max="1537" width="9.42578125" style="45" bestFit="1" customWidth="1"/>
    <col min="1538" max="1538" width="51.42578125" style="45" customWidth="1"/>
    <col min="1539" max="1539" width="22.28515625" style="45" customWidth="1"/>
    <col min="1540" max="1540" width="20.7109375" style="45" customWidth="1"/>
    <col min="1541" max="1541" width="21.28515625" style="45" customWidth="1"/>
    <col min="1542" max="1542" width="21" style="45" customWidth="1"/>
    <col min="1543" max="1543" width="27.28515625" style="45" customWidth="1"/>
    <col min="1544" max="1544" width="24.42578125" style="45" customWidth="1"/>
    <col min="1545" max="1792" width="9.140625" style="45"/>
    <col min="1793" max="1793" width="9.42578125" style="45" bestFit="1" customWidth="1"/>
    <col min="1794" max="1794" width="51.42578125" style="45" customWidth="1"/>
    <col min="1795" max="1795" width="22.28515625" style="45" customWidth="1"/>
    <col min="1796" max="1796" width="20.7109375" style="45" customWidth="1"/>
    <col min="1797" max="1797" width="21.28515625" style="45" customWidth="1"/>
    <col min="1798" max="1798" width="21" style="45" customWidth="1"/>
    <col min="1799" max="1799" width="27.28515625" style="45" customWidth="1"/>
    <col min="1800" max="1800" width="24.42578125" style="45" customWidth="1"/>
    <col min="1801" max="2048" width="9.140625" style="45"/>
    <col min="2049" max="2049" width="9.42578125" style="45" bestFit="1" customWidth="1"/>
    <col min="2050" max="2050" width="51.42578125" style="45" customWidth="1"/>
    <col min="2051" max="2051" width="22.28515625" style="45" customWidth="1"/>
    <col min="2052" max="2052" width="20.7109375" style="45" customWidth="1"/>
    <col min="2053" max="2053" width="21.28515625" style="45" customWidth="1"/>
    <col min="2054" max="2054" width="21" style="45" customWidth="1"/>
    <col min="2055" max="2055" width="27.28515625" style="45" customWidth="1"/>
    <col min="2056" max="2056" width="24.42578125" style="45" customWidth="1"/>
    <col min="2057" max="2304" width="9.140625" style="45"/>
    <col min="2305" max="2305" width="9.42578125" style="45" bestFit="1" customWidth="1"/>
    <col min="2306" max="2306" width="51.42578125" style="45" customWidth="1"/>
    <col min="2307" max="2307" width="22.28515625" style="45" customWidth="1"/>
    <col min="2308" max="2308" width="20.7109375" style="45" customWidth="1"/>
    <col min="2309" max="2309" width="21.28515625" style="45" customWidth="1"/>
    <col min="2310" max="2310" width="21" style="45" customWidth="1"/>
    <col min="2311" max="2311" width="27.28515625" style="45" customWidth="1"/>
    <col min="2312" max="2312" width="24.42578125" style="45" customWidth="1"/>
    <col min="2313" max="2560" width="9.140625" style="45"/>
    <col min="2561" max="2561" width="9.42578125" style="45" bestFit="1" customWidth="1"/>
    <col min="2562" max="2562" width="51.42578125" style="45" customWidth="1"/>
    <col min="2563" max="2563" width="22.28515625" style="45" customWidth="1"/>
    <col min="2564" max="2564" width="20.7109375" style="45" customWidth="1"/>
    <col min="2565" max="2565" width="21.28515625" style="45" customWidth="1"/>
    <col min="2566" max="2566" width="21" style="45" customWidth="1"/>
    <col min="2567" max="2567" width="27.28515625" style="45" customWidth="1"/>
    <col min="2568" max="2568" width="24.42578125" style="45" customWidth="1"/>
    <col min="2569" max="2816" width="9.140625" style="45"/>
    <col min="2817" max="2817" width="9.42578125" style="45" bestFit="1" customWidth="1"/>
    <col min="2818" max="2818" width="51.42578125" style="45" customWidth="1"/>
    <col min="2819" max="2819" width="22.28515625" style="45" customWidth="1"/>
    <col min="2820" max="2820" width="20.7109375" style="45" customWidth="1"/>
    <col min="2821" max="2821" width="21.28515625" style="45" customWidth="1"/>
    <col min="2822" max="2822" width="21" style="45" customWidth="1"/>
    <col min="2823" max="2823" width="27.28515625" style="45" customWidth="1"/>
    <col min="2824" max="2824" width="24.42578125" style="45" customWidth="1"/>
    <col min="2825" max="3072" width="9.140625" style="45"/>
    <col min="3073" max="3073" width="9.42578125" style="45" bestFit="1" customWidth="1"/>
    <col min="3074" max="3074" width="51.42578125" style="45" customWidth="1"/>
    <col min="3075" max="3075" width="22.28515625" style="45" customWidth="1"/>
    <col min="3076" max="3076" width="20.7109375" style="45" customWidth="1"/>
    <col min="3077" max="3077" width="21.28515625" style="45" customWidth="1"/>
    <col min="3078" max="3078" width="21" style="45" customWidth="1"/>
    <col min="3079" max="3079" width="27.28515625" style="45" customWidth="1"/>
    <col min="3080" max="3080" width="24.42578125" style="45" customWidth="1"/>
    <col min="3081" max="3328" width="9.140625" style="45"/>
    <col min="3329" max="3329" width="9.42578125" style="45" bestFit="1" customWidth="1"/>
    <col min="3330" max="3330" width="51.42578125" style="45" customWidth="1"/>
    <col min="3331" max="3331" width="22.28515625" style="45" customWidth="1"/>
    <col min="3332" max="3332" width="20.7109375" style="45" customWidth="1"/>
    <col min="3333" max="3333" width="21.28515625" style="45" customWidth="1"/>
    <col min="3334" max="3334" width="21" style="45" customWidth="1"/>
    <col min="3335" max="3335" width="27.28515625" style="45" customWidth="1"/>
    <col min="3336" max="3336" width="24.42578125" style="45" customWidth="1"/>
    <col min="3337" max="3584" width="9.140625" style="45"/>
    <col min="3585" max="3585" width="9.42578125" style="45" bestFit="1" customWidth="1"/>
    <col min="3586" max="3586" width="51.42578125" style="45" customWidth="1"/>
    <col min="3587" max="3587" width="22.28515625" style="45" customWidth="1"/>
    <col min="3588" max="3588" width="20.7109375" style="45" customWidth="1"/>
    <col min="3589" max="3589" width="21.28515625" style="45" customWidth="1"/>
    <col min="3590" max="3590" width="21" style="45" customWidth="1"/>
    <col min="3591" max="3591" width="27.28515625" style="45" customWidth="1"/>
    <col min="3592" max="3592" width="24.42578125" style="45" customWidth="1"/>
    <col min="3593" max="3840" width="9.140625" style="45"/>
    <col min="3841" max="3841" width="9.42578125" style="45" bestFit="1" customWidth="1"/>
    <col min="3842" max="3842" width="51.42578125" style="45" customWidth="1"/>
    <col min="3843" max="3843" width="22.28515625" style="45" customWidth="1"/>
    <col min="3844" max="3844" width="20.7109375" style="45" customWidth="1"/>
    <col min="3845" max="3845" width="21.28515625" style="45" customWidth="1"/>
    <col min="3846" max="3846" width="21" style="45" customWidth="1"/>
    <col min="3847" max="3847" width="27.28515625" style="45" customWidth="1"/>
    <col min="3848" max="3848" width="24.42578125" style="45" customWidth="1"/>
    <col min="3849" max="4096" width="9.140625" style="45"/>
    <col min="4097" max="4097" width="9.42578125" style="45" bestFit="1" customWidth="1"/>
    <col min="4098" max="4098" width="51.42578125" style="45" customWidth="1"/>
    <col min="4099" max="4099" width="22.28515625" style="45" customWidth="1"/>
    <col min="4100" max="4100" width="20.7109375" style="45" customWidth="1"/>
    <col min="4101" max="4101" width="21.28515625" style="45" customWidth="1"/>
    <col min="4102" max="4102" width="21" style="45" customWidth="1"/>
    <col min="4103" max="4103" width="27.28515625" style="45" customWidth="1"/>
    <col min="4104" max="4104" width="24.42578125" style="45" customWidth="1"/>
    <col min="4105" max="4352" width="9.140625" style="45"/>
    <col min="4353" max="4353" width="9.42578125" style="45" bestFit="1" customWidth="1"/>
    <col min="4354" max="4354" width="51.42578125" style="45" customWidth="1"/>
    <col min="4355" max="4355" width="22.28515625" style="45" customWidth="1"/>
    <col min="4356" max="4356" width="20.7109375" style="45" customWidth="1"/>
    <col min="4357" max="4357" width="21.28515625" style="45" customWidth="1"/>
    <col min="4358" max="4358" width="21" style="45" customWidth="1"/>
    <col min="4359" max="4359" width="27.28515625" style="45" customWidth="1"/>
    <col min="4360" max="4360" width="24.42578125" style="45" customWidth="1"/>
    <col min="4361" max="4608" width="9.140625" style="45"/>
    <col min="4609" max="4609" width="9.42578125" style="45" bestFit="1" customWidth="1"/>
    <col min="4610" max="4610" width="51.42578125" style="45" customWidth="1"/>
    <col min="4611" max="4611" width="22.28515625" style="45" customWidth="1"/>
    <col min="4612" max="4612" width="20.7109375" style="45" customWidth="1"/>
    <col min="4613" max="4613" width="21.28515625" style="45" customWidth="1"/>
    <col min="4614" max="4614" width="21" style="45" customWidth="1"/>
    <col min="4615" max="4615" width="27.28515625" style="45" customWidth="1"/>
    <col min="4616" max="4616" width="24.42578125" style="45" customWidth="1"/>
    <col min="4617" max="4864" width="9.140625" style="45"/>
    <col min="4865" max="4865" width="9.42578125" style="45" bestFit="1" customWidth="1"/>
    <col min="4866" max="4866" width="51.42578125" style="45" customWidth="1"/>
    <col min="4867" max="4867" width="22.28515625" style="45" customWidth="1"/>
    <col min="4868" max="4868" width="20.7109375" style="45" customWidth="1"/>
    <col min="4869" max="4869" width="21.28515625" style="45" customWidth="1"/>
    <col min="4870" max="4870" width="21" style="45" customWidth="1"/>
    <col min="4871" max="4871" width="27.28515625" style="45" customWidth="1"/>
    <col min="4872" max="4872" width="24.42578125" style="45" customWidth="1"/>
    <col min="4873" max="5120" width="9.140625" style="45"/>
    <col min="5121" max="5121" width="9.42578125" style="45" bestFit="1" customWidth="1"/>
    <col min="5122" max="5122" width="51.42578125" style="45" customWidth="1"/>
    <col min="5123" max="5123" width="22.28515625" style="45" customWidth="1"/>
    <col min="5124" max="5124" width="20.7109375" style="45" customWidth="1"/>
    <col min="5125" max="5125" width="21.28515625" style="45" customWidth="1"/>
    <col min="5126" max="5126" width="21" style="45" customWidth="1"/>
    <col min="5127" max="5127" width="27.28515625" style="45" customWidth="1"/>
    <col min="5128" max="5128" width="24.42578125" style="45" customWidth="1"/>
    <col min="5129" max="5376" width="9.140625" style="45"/>
    <col min="5377" max="5377" width="9.42578125" style="45" bestFit="1" customWidth="1"/>
    <col min="5378" max="5378" width="51.42578125" style="45" customWidth="1"/>
    <col min="5379" max="5379" width="22.28515625" style="45" customWidth="1"/>
    <col min="5380" max="5380" width="20.7109375" style="45" customWidth="1"/>
    <col min="5381" max="5381" width="21.28515625" style="45" customWidth="1"/>
    <col min="5382" max="5382" width="21" style="45" customWidth="1"/>
    <col min="5383" max="5383" width="27.28515625" style="45" customWidth="1"/>
    <col min="5384" max="5384" width="24.42578125" style="45" customWidth="1"/>
    <col min="5385" max="5632" width="9.140625" style="45"/>
    <col min="5633" max="5633" width="9.42578125" style="45" bestFit="1" customWidth="1"/>
    <col min="5634" max="5634" width="51.42578125" style="45" customWidth="1"/>
    <col min="5635" max="5635" width="22.28515625" style="45" customWidth="1"/>
    <col min="5636" max="5636" width="20.7109375" style="45" customWidth="1"/>
    <col min="5637" max="5637" width="21.28515625" style="45" customWidth="1"/>
    <col min="5638" max="5638" width="21" style="45" customWidth="1"/>
    <col min="5639" max="5639" width="27.28515625" style="45" customWidth="1"/>
    <col min="5640" max="5640" width="24.42578125" style="45" customWidth="1"/>
    <col min="5641" max="5888" width="9.140625" style="45"/>
    <col min="5889" max="5889" width="9.42578125" style="45" bestFit="1" customWidth="1"/>
    <col min="5890" max="5890" width="51.42578125" style="45" customWidth="1"/>
    <col min="5891" max="5891" width="22.28515625" style="45" customWidth="1"/>
    <col min="5892" max="5892" width="20.7109375" style="45" customWidth="1"/>
    <col min="5893" max="5893" width="21.28515625" style="45" customWidth="1"/>
    <col min="5894" max="5894" width="21" style="45" customWidth="1"/>
    <col min="5895" max="5895" width="27.28515625" style="45" customWidth="1"/>
    <col min="5896" max="5896" width="24.42578125" style="45" customWidth="1"/>
    <col min="5897" max="6144" width="9.140625" style="45"/>
    <col min="6145" max="6145" width="9.42578125" style="45" bestFit="1" customWidth="1"/>
    <col min="6146" max="6146" width="51.42578125" style="45" customWidth="1"/>
    <col min="6147" max="6147" width="22.28515625" style="45" customWidth="1"/>
    <col min="6148" max="6148" width="20.7109375" style="45" customWidth="1"/>
    <col min="6149" max="6149" width="21.28515625" style="45" customWidth="1"/>
    <col min="6150" max="6150" width="21" style="45" customWidth="1"/>
    <col min="6151" max="6151" width="27.28515625" style="45" customWidth="1"/>
    <col min="6152" max="6152" width="24.42578125" style="45" customWidth="1"/>
    <col min="6153" max="6400" width="9.140625" style="45"/>
    <col min="6401" max="6401" width="9.42578125" style="45" bestFit="1" customWidth="1"/>
    <col min="6402" max="6402" width="51.42578125" style="45" customWidth="1"/>
    <col min="6403" max="6403" width="22.28515625" style="45" customWidth="1"/>
    <col min="6404" max="6404" width="20.7109375" style="45" customWidth="1"/>
    <col min="6405" max="6405" width="21.28515625" style="45" customWidth="1"/>
    <col min="6406" max="6406" width="21" style="45" customWidth="1"/>
    <col min="6407" max="6407" width="27.28515625" style="45" customWidth="1"/>
    <col min="6408" max="6408" width="24.42578125" style="45" customWidth="1"/>
    <col min="6409" max="6656" width="9.140625" style="45"/>
    <col min="6657" max="6657" width="9.42578125" style="45" bestFit="1" customWidth="1"/>
    <col min="6658" max="6658" width="51.42578125" style="45" customWidth="1"/>
    <col min="6659" max="6659" width="22.28515625" style="45" customWidth="1"/>
    <col min="6660" max="6660" width="20.7109375" style="45" customWidth="1"/>
    <col min="6661" max="6661" width="21.28515625" style="45" customWidth="1"/>
    <col min="6662" max="6662" width="21" style="45" customWidth="1"/>
    <col min="6663" max="6663" width="27.28515625" style="45" customWidth="1"/>
    <col min="6664" max="6664" width="24.42578125" style="45" customWidth="1"/>
    <col min="6665" max="6912" width="9.140625" style="45"/>
    <col min="6913" max="6913" width="9.42578125" style="45" bestFit="1" customWidth="1"/>
    <col min="6914" max="6914" width="51.42578125" style="45" customWidth="1"/>
    <col min="6915" max="6915" width="22.28515625" style="45" customWidth="1"/>
    <col min="6916" max="6916" width="20.7109375" style="45" customWidth="1"/>
    <col min="6917" max="6917" width="21.28515625" style="45" customWidth="1"/>
    <col min="6918" max="6918" width="21" style="45" customWidth="1"/>
    <col min="6919" max="6919" width="27.28515625" style="45" customWidth="1"/>
    <col min="6920" max="6920" width="24.42578125" style="45" customWidth="1"/>
    <col min="6921" max="7168" width="9.140625" style="45"/>
    <col min="7169" max="7169" width="9.42578125" style="45" bestFit="1" customWidth="1"/>
    <col min="7170" max="7170" width="51.42578125" style="45" customWidth="1"/>
    <col min="7171" max="7171" width="22.28515625" style="45" customWidth="1"/>
    <col min="7172" max="7172" width="20.7109375" style="45" customWidth="1"/>
    <col min="7173" max="7173" width="21.28515625" style="45" customWidth="1"/>
    <col min="7174" max="7174" width="21" style="45" customWidth="1"/>
    <col min="7175" max="7175" width="27.28515625" style="45" customWidth="1"/>
    <col min="7176" max="7176" width="24.42578125" style="45" customWidth="1"/>
    <col min="7177" max="7424" width="9.140625" style="45"/>
    <col min="7425" max="7425" width="9.42578125" style="45" bestFit="1" customWidth="1"/>
    <col min="7426" max="7426" width="51.42578125" style="45" customWidth="1"/>
    <col min="7427" max="7427" width="22.28515625" style="45" customWidth="1"/>
    <col min="7428" max="7428" width="20.7109375" style="45" customWidth="1"/>
    <col min="7429" max="7429" width="21.28515625" style="45" customWidth="1"/>
    <col min="7430" max="7430" width="21" style="45" customWidth="1"/>
    <col min="7431" max="7431" width="27.28515625" style="45" customWidth="1"/>
    <col min="7432" max="7432" width="24.42578125" style="45" customWidth="1"/>
    <col min="7433" max="7680" width="9.140625" style="45"/>
    <col min="7681" max="7681" width="9.42578125" style="45" bestFit="1" customWidth="1"/>
    <col min="7682" max="7682" width="51.42578125" style="45" customWidth="1"/>
    <col min="7683" max="7683" width="22.28515625" style="45" customWidth="1"/>
    <col min="7684" max="7684" width="20.7109375" style="45" customWidth="1"/>
    <col min="7685" max="7685" width="21.28515625" style="45" customWidth="1"/>
    <col min="7686" max="7686" width="21" style="45" customWidth="1"/>
    <col min="7687" max="7687" width="27.28515625" style="45" customWidth="1"/>
    <col min="7688" max="7688" width="24.42578125" style="45" customWidth="1"/>
    <col min="7689" max="7936" width="9.140625" style="45"/>
    <col min="7937" max="7937" width="9.42578125" style="45" bestFit="1" customWidth="1"/>
    <col min="7938" max="7938" width="51.42578125" style="45" customWidth="1"/>
    <col min="7939" max="7939" width="22.28515625" style="45" customWidth="1"/>
    <col min="7940" max="7940" width="20.7109375" style="45" customWidth="1"/>
    <col min="7941" max="7941" width="21.28515625" style="45" customWidth="1"/>
    <col min="7942" max="7942" width="21" style="45" customWidth="1"/>
    <col min="7943" max="7943" width="27.28515625" style="45" customWidth="1"/>
    <col min="7944" max="7944" width="24.42578125" style="45" customWidth="1"/>
    <col min="7945" max="8192" width="9.140625" style="45"/>
    <col min="8193" max="8193" width="9.42578125" style="45" bestFit="1" customWidth="1"/>
    <col min="8194" max="8194" width="51.42578125" style="45" customWidth="1"/>
    <col min="8195" max="8195" width="22.28515625" style="45" customWidth="1"/>
    <col min="8196" max="8196" width="20.7109375" style="45" customWidth="1"/>
    <col min="8197" max="8197" width="21.28515625" style="45" customWidth="1"/>
    <col min="8198" max="8198" width="21" style="45" customWidth="1"/>
    <col min="8199" max="8199" width="27.28515625" style="45" customWidth="1"/>
    <col min="8200" max="8200" width="24.42578125" style="45" customWidth="1"/>
    <col min="8201" max="8448" width="9.140625" style="45"/>
    <col min="8449" max="8449" width="9.42578125" style="45" bestFit="1" customWidth="1"/>
    <col min="8450" max="8450" width="51.42578125" style="45" customWidth="1"/>
    <col min="8451" max="8451" width="22.28515625" style="45" customWidth="1"/>
    <col min="8452" max="8452" width="20.7109375" style="45" customWidth="1"/>
    <col min="8453" max="8453" width="21.28515625" style="45" customWidth="1"/>
    <col min="8454" max="8454" width="21" style="45" customWidth="1"/>
    <col min="8455" max="8455" width="27.28515625" style="45" customWidth="1"/>
    <col min="8456" max="8456" width="24.42578125" style="45" customWidth="1"/>
    <col min="8457" max="8704" width="9.140625" style="45"/>
    <col min="8705" max="8705" width="9.42578125" style="45" bestFit="1" customWidth="1"/>
    <col min="8706" max="8706" width="51.42578125" style="45" customWidth="1"/>
    <col min="8707" max="8707" width="22.28515625" style="45" customWidth="1"/>
    <col min="8708" max="8708" width="20.7109375" style="45" customWidth="1"/>
    <col min="8709" max="8709" width="21.28515625" style="45" customWidth="1"/>
    <col min="8710" max="8710" width="21" style="45" customWidth="1"/>
    <col min="8711" max="8711" width="27.28515625" style="45" customWidth="1"/>
    <col min="8712" max="8712" width="24.42578125" style="45" customWidth="1"/>
    <col min="8713" max="8960" width="9.140625" style="45"/>
    <col min="8961" max="8961" width="9.42578125" style="45" bestFit="1" customWidth="1"/>
    <col min="8962" max="8962" width="51.42578125" style="45" customWidth="1"/>
    <col min="8963" max="8963" width="22.28515625" style="45" customWidth="1"/>
    <col min="8964" max="8964" width="20.7109375" style="45" customWidth="1"/>
    <col min="8965" max="8965" width="21.28515625" style="45" customWidth="1"/>
    <col min="8966" max="8966" width="21" style="45" customWidth="1"/>
    <col min="8967" max="8967" width="27.28515625" style="45" customWidth="1"/>
    <col min="8968" max="8968" width="24.42578125" style="45" customWidth="1"/>
    <col min="8969" max="9216" width="9.140625" style="45"/>
    <col min="9217" max="9217" width="9.42578125" style="45" bestFit="1" customWidth="1"/>
    <col min="9218" max="9218" width="51.42578125" style="45" customWidth="1"/>
    <col min="9219" max="9219" width="22.28515625" style="45" customWidth="1"/>
    <col min="9220" max="9220" width="20.7109375" style="45" customWidth="1"/>
    <col min="9221" max="9221" width="21.28515625" style="45" customWidth="1"/>
    <col min="9222" max="9222" width="21" style="45" customWidth="1"/>
    <col min="9223" max="9223" width="27.28515625" style="45" customWidth="1"/>
    <col min="9224" max="9224" width="24.42578125" style="45" customWidth="1"/>
    <col min="9225" max="9472" width="9.140625" style="45"/>
    <col min="9473" max="9473" width="9.42578125" style="45" bestFit="1" customWidth="1"/>
    <col min="9474" max="9474" width="51.42578125" style="45" customWidth="1"/>
    <col min="9475" max="9475" width="22.28515625" style="45" customWidth="1"/>
    <col min="9476" max="9476" width="20.7109375" style="45" customWidth="1"/>
    <col min="9477" max="9477" width="21.28515625" style="45" customWidth="1"/>
    <col min="9478" max="9478" width="21" style="45" customWidth="1"/>
    <col min="9479" max="9479" width="27.28515625" style="45" customWidth="1"/>
    <col min="9480" max="9480" width="24.42578125" style="45" customWidth="1"/>
    <col min="9481" max="9728" width="9.140625" style="45"/>
    <col min="9729" max="9729" width="9.42578125" style="45" bestFit="1" customWidth="1"/>
    <col min="9730" max="9730" width="51.42578125" style="45" customWidth="1"/>
    <col min="9731" max="9731" width="22.28515625" style="45" customWidth="1"/>
    <col min="9732" max="9732" width="20.7109375" style="45" customWidth="1"/>
    <col min="9733" max="9733" width="21.28515625" style="45" customWidth="1"/>
    <col min="9734" max="9734" width="21" style="45" customWidth="1"/>
    <col min="9735" max="9735" width="27.28515625" style="45" customWidth="1"/>
    <col min="9736" max="9736" width="24.42578125" style="45" customWidth="1"/>
    <col min="9737" max="9984" width="9.140625" style="45"/>
    <col min="9985" max="9985" width="9.42578125" style="45" bestFit="1" customWidth="1"/>
    <col min="9986" max="9986" width="51.42578125" style="45" customWidth="1"/>
    <col min="9987" max="9987" width="22.28515625" style="45" customWidth="1"/>
    <col min="9988" max="9988" width="20.7109375" style="45" customWidth="1"/>
    <col min="9989" max="9989" width="21.28515625" style="45" customWidth="1"/>
    <col min="9990" max="9990" width="21" style="45" customWidth="1"/>
    <col min="9991" max="9991" width="27.28515625" style="45" customWidth="1"/>
    <col min="9992" max="9992" width="24.42578125" style="45" customWidth="1"/>
    <col min="9993" max="10240" width="9.140625" style="45"/>
    <col min="10241" max="10241" width="9.42578125" style="45" bestFit="1" customWidth="1"/>
    <col min="10242" max="10242" width="51.42578125" style="45" customWidth="1"/>
    <col min="10243" max="10243" width="22.28515625" style="45" customWidth="1"/>
    <col min="10244" max="10244" width="20.7109375" style="45" customWidth="1"/>
    <col min="10245" max="10245" width="21.28515625" style="45" customWidth="1"/>
    <col min="10246" max="10246" width="21" style="45" customWidth="1"/>
    <col min="10247" max="10247" width="27.28515625" style="45" customWidth="1"/>
    <col min="10248" max="10248" width="24.42578125" style="45" customWidth="1"/>
    <col min="10249" max="10496" width="9.140625" style="45"/>
    <col min="10497" max="10497" width="9.42578125" style="45" bestFit="1" customWidth="1"/>
    <col min="10498" max="10498" width="51.42578125" style="45" customWidth="1"/>
    <col min="10499" max="10499" width="22.28515625" style="45" customWidth="1"/>
    <col min="10500" max="10500" width="20.7109375" style="45" customWidth="1"/>
    <col min="10501" max="10501" width="21.28515625" style="45" customWidth="1"/>
    <col min="10502" max="10502" width="21" style="45" customWidth="1"/>
    <col min="10503" max="10503" width="27.28515625" style="45" customWidth="1"/>
    <col min="10504" max="10504" width="24.42578125" style="45" customWidth="1"/>
    <col min="10505" max="10752" width="9.140625" style="45"/>
    <col min="10753" max="10753" width="9.42578125" style="45" bestFit="1" customWidth="1"/>
    <col min="10754" max="10754" width="51.42578125" style="45" customWidth="1"/>
    <col min="10755" max="10755" width="22.28515625" style="45" customWidth="1"/>
    <col min="10756" max="10756" width="20.7109375" style="45" customWidth="1"/>
    <col min="10757" max="10757" width="21.28515625" style="45" customWidth="1"/>
    <col min="10758" max="10758" width="21" style="45" customWidth="1"/>
    <col min="10759" max="10759" width="27.28515625" style="45" customWidth="1"/>
    <col min="10760" max="10760" width="24.42578125" style="45" customWidth="1"/>
    <col min="10761" max="11008" width="9.140625" style="45"/>
    <col min="11009" max="11009" width="9.42578125" style="45" bestFit="1" customWidth="1"/>
    <col min="11010" max="11010" width="51.42578125" style="45" customWidth="1"/>
    <col min="11011" max="11011" width="22.28515625" style="45" customWidth="1"/>
    <col min="11012" max="11012" width="20.7109375" style="45" customWidth="1"/>
    <col min="11013" max="11013" width="21.28515625" style="45" customWidth="1"/>
    <col min="11014" max="11014" width="21" style="45" customWidth="1"/>
    <col min="11015" max="11015" width="27.28515625" style="45" customWidth="1"/>
    <col min="11016" max="11016" width="24.42578125" style="45" customWidth="1"/>
    <col min="11017" max="11264" width="9.140625" style="45"/>
    <col min="11265" max="11265" width="9.42578125" style="45" bestFit="1" customWidth="1"/>
    <col min="11266" max="11266" width="51.42578125" style="45" customWidth="1"/>
    <col min="11267" max="11267" width="22.28515625" style="45" customWidth="1"/>
    <col min="11268" max="11268" width="20.7109375" style="45" customWidth="1"/>
    <col min="11269" max="11269" width="21.28515625" style="45" customWidth="1"/>
    <col min="11270" max="11270" width="21" style="45" customWidth="1"/>
    <col min="11271" max="11271" width="27.28515625" style="45" customWidth="1"/>
    <col min="11272" max="11272" width="24.42578125" style="45" customWidth="1"/>
    <col min="11273" max="11520" width="9.140625" style="45"/>
    <col min="11521" max="11521" width="9.42578125" style="45" bestFit="1" customWidth="1"/>
    <col min="11522" max="11522" width="51.42578125" style="45" customWidth="1"/>
    <col min="11523" max="11523" width="22.28515625" style="45" customWidth="1"/>
    <col min="11524" max="11524" width="20.7109375" style="45" customWidth="1"/>
    <col min="11525" max="11525" width="21.28515625" style="45" customWidth="1"/>
    <col min="11526" max="11526" width="21" style="45" customWidth="1"/>
    <col min="11527" max="11527" width="27.28515625" style="45" customWidth="1"/>
    <col min="11528" max="11528" width="24.42578125" style="45" customWidth="1"/>
    <col min="11529" max="11776" width="9.140625" style="45"/>
    <col min="11777" max="11777" width="9.42578125" style="45" bestFit="1" customWidth="1"/>
    <col min="11778" max="11778" width="51.42578125" style="45" customWidth="1"/>
    <col min="11779" max="11779" width="22.28515625" style="45" customWidth="1"/>
    <col min="11780" max="11780" width="20.7109375" style="45" customWidth="1"/>
    <col min="11781" max="11781" width="21.28515625" style="45" customWidth="1"/>
    <col min="11782" max="11782" width="21" style="45" customWidth="1"/>
    <col min="11783" max="11783" width="27.28515625" style="45" customWidth="1"/>
    <col min="11784" max="11784" width="24.42578125" style="45" customWidth="1"/>
    <col min="11785" max="12032" width="9.140625" style="45"/>
    <col min="12033" max="12033" width="9.42578125" style="45" bestFit="1" customWidth="1"/>
    <col min="12034" max="12034" width="51.42578125" style="45" customWidth="1"/>
    <col min="12035" max="12035" width="22.28515625" style="45" customWidth="1"/>
    <col min="12036" max="12036" width="20.7109375" style="45" customWidth="1"/>
    <col min="12037" max="12037" width="21.28515625" style="45" customWidth="1"/>
    <col min="12038" max="12038" width="21" style="45" customWidth="1"/>
    <col min="12039" max="12039" width="27.28515625" style="45" customWidth="1"/>
    <col min="12040" max="12040" width="24.42578125" style="45" customWidth="1"/>
    <col min="12041" max="12288" width="9.140625" style="45"/>
    <col min="12289" max="12289" width="9.42578125" style="45" bestFit="1" customWidth="1"/>
    <col min="12290" max="12290" width="51.42578125" style="45" customWidth="1"/>
    <col min="12291" max="12291" width="22.28515625" style="45" customWidth="1"/>
    <col min="12292" max="12292" width="20.7109375" style="45" customWidth="1"/>
    <col min="12293" max="12293" width="21.28515625" style="45" customWidth="1"/>
    <col min="12294" max="12294" width="21" style="45" customWidth="1"/>
    <col min="12295" max="12295" width="27.28515625" style="45" customWidth="1"/>
    <col min="12296" max="12296" width="24.42578125" style="45" customWidth="1"/>
    <col min="12297" max="12544" width="9.140625" style="45"/>
    <col min="12545" max="12545" width="9.42578125" style="45" bestFit="1" customWidth="1"/>
    <col min="12546" max="12546" width="51.42578125" style="45" customWidth="1"/>
    <col min="12547" max="12547" width="22.28515625" style="45" customWidth="1"/>
    <col min="12548" max="12548" width="20.7109375" style="45" customWidth="1"/>
    <col min="12549" max="12549" width="21.28515625" style="45" customWidth="1"/>
    <col min="12550" max="12550" width="21" style="45" customWidth="1"/>
    <col min="12551" max="12551" width="27.28515625" style="45" customWidth="1"/>
    <col min="12552" max="12552" width="24.42578125" style="45" customWidth="1"/>
    <col min="12553" max="12800" width="9.140625" style="45"/>
    <col min="12801" max="12801" width="9.42578125" style="45" bestFit="1" customWidth="1"/>
    <col min="12802" max="12802" width="51.42578125" style="45" customWidth="1"/>
    <col min="12803" max="12803" width="22.28515625" style="45" customWidth="1"/>
    <col min="12804" max="12804" width="20.7109375" style="45" customWidth="1"/>
    <col min="12805" max="12805" width="21.28515625" style="45" customWidth="1"/>
    <col min="12806" max="12806" width="21" style="45" customWidth="1"/>
    <col min="12807" max="12807" width="27.28515625" style="45" customWidth="1"/>
    <col min="12808" max="12808" width="24.42578125" style="45" customWidth="1"/>
    <col min="12809" max="13056" width="9.140625" style="45"/>
    <col min="13057" max="13057" width="9.42578125" style="45" bestFit="1" customWidth="1"/>
    <col min="13058" max="13058" width="51.42578125" style="45" customWidth="1"/>
    <col min="13059" max="13059" width="22.28515625" style="45" customWidth="1"/>
    <col min="13060" max="13060" width="20.7109375" style="45" customWidth="1"/>
    <col min="13061" max="13061" width="21.28515625" style="45" customWidth="1"/>
    <col min="13062" max="13062" width="21" style="45" customWidth="1"/>
    <col min="13063" max="13063" width="27.28515625" style="45" customWidth="1"/>
    <col min="13064" max="13064" width="24.42578125" style="45" customWidth="1"/>
    <col min="13065" max="13312" width="9.140625" style="45"/>
    <col min="13313" max="13313" width="9.42578125" style="45" bestFit="1" customWidth="1"/>
    <col min="13314" max="13314" width="51.42578125" style="45" customWidth="1"/>
    <col min="13315" max="13315" width="22.28515625" style="45" customWidth="1"/>
    <col min="13316" max="13316" width="20.7109375" style="45" customWidth="1"/>
    <col min="13317" max="13317" width="21.28515625" style="45" customWidth="1"/>
    <col min="13318" max="13318" width="21" style="45" customWidth="1"/>
    <col min="13319" max="13319" width="27.28515625" style="45" customWidth="1"/>
    <col min="13320" max="13320" width="24.42578125" style="45" customWidth="1"/>
    <col min="13321" max="13568" width="9.140625" style="45"/>
    <col min="13569" max="13569" width="9.42578125" style="45" bestFit="1" customWidth="1"/>
    <col min="13570" max="13570" width="51.42578125" style="45" customWidth="1"/>
    <col min="13571" max="13571" width="22.28515625" style="45" customWidth="1"/>
    <col min="13572" max="13572" width="20.7109375" style="45" customWidth="1"/>
    <col min="13573" max="13573" width="21.28515625" style="45" customWidth="1"/>
    <col min="13574" max="13574" width="21" style="45" customWidth="1"/>
    <col min="13575" max="13575" width="27.28515625" style="45" customWidth="1"/>
    <col min="13576" max="13576" width="24.42578125" style="45" customWidth="1"/>
    <col min="13577" max="13824" width="9.140625" style="45"/>
    <col min="13825" max="13825" width="9.42578125" style="45" bestFit="1" customWidth="1"/>
    <col min="13826" max="13826" width="51.42578125" style="45" customWidth="1"/>
    <col min="13827" max="13827" width="22.28515625" style="45" customWidth="1"/>
    <col min="13828" max="13828" width="20.7109375" style="45" customWidth="1"/>
    <col min="13829" max="13829" width="21.28515625" style="45" customWidth="1"/>
    <col min="13830" max="13830" width="21" style="45" customWidth="1"/>
    <col min="13831" max="13831" width="27.28515625" style="45" customWidth="1"/>
    <col min="13832" max="13832" width="24.42578125" style="45" customWidth="1"/>
    <col min="13833" max="14080" width="9.140625" style="45"/>
    <col min="14081" max="14081" width="9.42578125" style="45" bestFit="1" customWidth="1"/>
    <col min="14082" max="14082" width="51.42578125" style="45" customWidth="1"/>
    <col min="14083" max="14083" width="22.28515625" style="45" customWidth="1"/>
    <col min="14084" max="14084" width="20.7109375" style="45" customWidth="1"/>
    <col min="14085" max="14085" width="21.28515625" style="45" customWidth="1"/>
    <col min="14086" max="14086" width="21" style="45" customWidth="1"/>
    <col min="14087" max="14087" width="27.28515625" style="45" customWidth="1"/>
    <col min="14088" max="14088" width="24.42578125" style="45" customWidth="1"/>
    <col min="14089" max="14336" width="9.140625" style="45"/>
    <col min="14337" max="14337" width="9.42578125" style="45" bestFit="1" customWidth="1"/>
    <col min="14338" max="14338" width="51.42578125" style="45" customWidth="1"/>
    <col min="14339" max="14339" width="22.28515625" style="45" customWidth="1"/>
    <col min="14340" max="14340" width="20.7109375" style="45" customWidth="1"/>
    <col min="14341" max="14341" width="21.28515625" style="45" customWidth="1"/>
    <col min="14342" max="14342" width="21" style="45" customWidth="1"/>
    <col min="14343" max="14343" width="27.28515625" style="45" customWidth="1"/>
    <col min="14344" max="14344" width="24.42578125" style="45" customWidth="1"/>
    <col min="14345" max="14592" width="9.140625" style="45"/>
    <col min="14593" max="14593" width="9.42578125" style="45" bestFit="1" customWidth="1"/>
    <col min="14594" max="14594" width="51.42578125" style="45" customWidth="1"/>
    <col min="14595" max="14595" width="22.28515625" style="45" customWidth="1"/>
    <col min="14596" max="14596" width="20.7109375" style="45" customWidth="1"/>
    <col min="14597" max="14597" width="21.28515625" style="45" customWidth="1"/>
    <col min="14598" max="14598" width="21" style="45" customWidth="1"/>
    <col min="14599" max="14599" width="27.28515625" style="45" customWidth="1"/>
    <col min="14600" max="14600" width="24.42578125" style="45" customWidth="1"/>
    <col min="14601" max="14848" width="9.140625" style="45"/>
    <col min="14849" max="14849" width="9.42578125" style="45" bestFit="1" customWidth="1"/>
    <col min="14850" max="14850" width="51.42578125" style="45" customWidth="1"/>
    <col min="14851" max="14851" width="22.28515625" style="45" customWidth="1"/>
    <col min="14852" max="14852" width="20.7109375" style="45" customWidth="1"/>
    <col min="14853" max="14853" width="21.28515625" style="45" customWidth="1"/>
    <col min="14854" max="14854" width="21" style="45" customWidth="1"/>
    <col min="14855" max="14855" width="27.28515625" style="45" customWidth="1"/>
    <col min="14856" max="14856" width="24.42578125" style="45" customWidth="1"/>
    <col min="14857" max="15104" width="9.140625" style="45"/>
    <col min="15105" max="15105" width="9.42578125" style="45" bestFit="1" customWidth="1"/>
    <col min="15106" max="15106" width="51.42578125" style="45" customWidth="1"/>
    <col min="15107" max="15107" width="22.28515625" style="45" customWidth="1"/>
    <col min="15108" max="15108" width="20.7109375" style="45" customWidth="1"/>
    <col min="15109" max="15109" width="21.28515625" style="45" customWidth="1"/>
    <col min="15110" max="15110" width="21" style="45" customWidth="1"/>
    <col min="15111" max="15111" width="27.28515625" style="45" customWidth="1"/>
    <col min="15112" max="15112" width="24.42578125" style="45" customWidth="1"/>
    <col min="15113" max="15360" width="9.140625" style="45"/>
    <col min="15361" max="15361" width="9.42578125" style="45" bestFit="1" customWidth="1"/>
    <col min="15362" max="15362" width="51.42578125" style="45" customWidth="1"/>
    <col min="15363" max="15363" width="22.28515625" style="45" customWidth="1"/>
    <col min="15364" max="15364" width="20.7109375" style="45" customWidth="1"/>
    <col min="15365" max="15365" width="21.28515625" style="45" customWidth="1"/>
    <col min="15366" max="15366" width="21" style="45" customWidth="1"/>
    <col min="15367" max="15367" width="27.28515625" style="45" customWidth="1"/>
    <col min="15368" max="15368" width="24.42578125" style="45" customWidth="1"/>
    <col min="15369" max="15616" width="9.140625" style="45"/>
    <col min="15617" max="15617" width="9.42578125" style="45" bestFit="1" customWidth="1"/>
    <col min="15618" max="15618" width="51.42578125" style="45" customWidth="1"/>
    <col min="15619" max="15619" width="22.28515625" style="45" customWidth="1"/>
    <col min="15620" max="15620" width="20.7109375" style="45" customWidth="1"/>
    <col min="15621" max="15621" width="21.28515625" style="45" customWidth="1"/>
    <col min="15622" max="15622" width="21" style="45" customWidth="1"/>
    <col min="15623" max="15623" width="27.28515625" style="45" customWidth="1"/>
    <col min="15624" max="15624" width="24.42578125" style="45" customWidth="1"/>
    <col min="15625" max="15872" width="9.140625" style="45"/>
    <col min="15873" max="15873" width="9.42578125" style="45" bestFit="1" customWidth="1"/>
    <col min="15874" max="15874" width="51.42578125" style="45" customWidth="1"/>
    <col min="15875" max="15875" width="22.28515625" style="45" customWidth="1"/>
    <col min="15876" max="15876" width="20.7109375" style="45" customWidth="1"/>
    <col min="15877" max="15877" width="21.28515625" style="45" customWidth="1"/>
    <col min="15878" max="15878" width="21" style="45" customWidth="1"/>
    <col min="15879" max="15879" width="27.28515625" style="45" customWidth="1"/>
    <col min="15880" max="15880" width="24.42578125" style="45" customWidth="1"/>
    <col min="15881" max="16128" width="9.140625" style="45"/>
    <col min="16129" max="16129" width="9.42578125" style="45" bestFit="1" customWidth="1"/>
    <col min="16130" max="16130" width="51.42578125" style="45" customWidth="1"/>
    <col min="16131" max="16131" width="22.28515625" style="45" customWidth="1"/>
    <col min="16132" max="16132" width="20.7109375" style="45" customWidth="1"/>
    <col min="16133" max="16133" width="21.28515625" style="45" customWidth="1"/>
    <col min="16134" max="16134" width="21" style="45" customWidth="1"/>
    <col min="16135" max="16135" width="27.28515625" style="45" customWidth="1"/>
    <col min="16136" max="16136" width="24.42578125" style="45" customWidth="1"/>
    <col min="16137" max="16384" width="9.140625" style="45"/>
  </cols>
  <sheetData>
    <row r="1" spans="1:8" ht="66" customHeight="1" x14ac:dyDescent="0.25">
      <c r="A1" s="170" t="s">
        <v>13</v>
      </c>
      <c r="B1" s="171"/>
      <c r="C1" s="171"/>
      <c r="D1" s="171"/>
      <c r="E1" s="171"/>
      <c r="F1" s="171"/>
      <c r="G1" s="172"/>
    </row>
    <row r="2" spans="1:8" ht="30" customHeight="1" x14ac:dyDescent="0.25">
      <c r="A2" s="173" t="s">
        <v>14</v>
      </c>
      <c r="B2" s="174"/>
      <c r="C2" s="174"/>
      <c r="D2" s="174"/>
      <c r="E2" s="174"/>
      <c r="F2" s="174"/>
      <c r="G2" s="46"/>
    </row>
    <row r="3" spans="1:8" ht="22.5" customHeight="1" x14ac:dyDescent="0.25">
      <c r="A3" s="47" t="s">
        <v>15</v>
      </c>
      <c r="B3" s="48" t="s">
        <v>16</v>
      </c>
      <c r="C3" s="48" t="s">
        <v>17</v>
      </c>
      <c r="D3" s="48" t="s">
        <v>18</v>
      </c>
      <c r="E3" s="48" t="s">
        <v>19</v>
      </c>
      <c r="F3" s="48" t="s">
        <v>20</v>
      </c>
      <c r="G3" s="49" t="s">
        <v>21</v>
      </c>
    </row>
    <row r="4" spans="1:8" ht="15" customHeight="1" x14ac:dyDescent="0.25">
      <c r="A4" s="175" t="s">
        <v>22</v>
      </c>
      <c r="B4" s="177" t="s">
        <v>23</v>
      </c>
      <c r="C4" s="179" t="s">
        <v>24</v>
      </c>
      <c r="D4" s="181" t="s">
        <v>25</v>
      </c>
      <c r="E4" s="183" t="s">
        <v>26</v>
      </c>
      <c r="F4" s="185" t="s">
        <v>27</v>
      </c>
      <c r="G4" s="187" t="s">
        <v>28</v>
      </c>
    </row>
    <row r="5" spans="1:8" ht="58.5" customHeight="1" thickBot="1" x14ac:dyDescent="0.3">
      <c r="A5" s="176"/>
      <c r="B5" s="178"/>
      <c r="C5" s="180"/>
      <c r="D5" s="182"/>
      <c r="E5" s="184"/>
      <c r="F5" s="186"/>
      <c r="G5" s="188"/>
    </row>
    <row r="6" spans="1:8" ht="27.75" customHeight="1" thickBot="1" x14ac:dyDescent="0.3">
      <c r="A6" s="50"/>
      <c r="B6" s="189" t="s">
        <v>29</v>
      </c>
      <c r="C6" s="189"/>
      <c r="D6" s="189"/>
      <c r="E6" s="189"/>
      <c r="F6" s="189"/>
      <c r="G6" s="190"/>
    </row>
    <row r="7" spans="1:8" ht="38.25" customHeight="1" x14ac:dyDescent="0.25">
      <c r="A7" s="51" t="s">
        <v>30</v>
      </c>
      <c r="B7" s="52" t="s">
        <v>31</v>
      </c>
      <c r="C7" s="53" t="s">
        <v>32</v>
      </c>
      <c r="D7" s="54" t="s">
        <v>33</v>
      </c>
      <c r="E7" s="55">
        <v>253632</v>
      </c>
      <c r="F7" s="56">
        <v>0</v>
      </c>
      <c r="G7" s="57">
        <f>E7*F7</f>
        <v>0</v>
      </c>
    </row>
    <row r="8" spans="1:8" ht="34.5" customHeight="1" x14ac:dyDescent="0.25">
      <c r="A8" s="58" t="s">
        <v>34</v>
      </c>
      <c r="B8" s="59" t="s">
        <v>35</v>
      </c>
      <c r="C8" s="60" t="s">
        <v>36</v>
      </c>
      <c r="D8" s="61" t="s">
        <v>37</v>
      </c>
      <c r="E8" s="55">
        <v>12166368</v>
      </c>
      <c r="F8" s="62">
        <v>0</v>
      </c>
      <c r="G8" s="57">
        <f>E8*F8</f>
        <v>0</v>
      </c>
    </row>
    <row r="9" spans="1:8" ht="36.75" customHeight="1" x14ac:dyDescent="0.25">
      <c r="A9" s="58" t="s">
        <v>38</v>
      </c>
      <c r="B9" s="59" t="s">
        <v>39</v>
      </c>
      <c r="C9" s="60" t="s">
        <v>40</v>
      </c>
      <c r="D9" s="61" t="s">
        <v>41</v>
      </c>
      <c r="E9" s="63">
        <v>5117712</v>
      </c>
      <c r="F9" s="62">
        <v>0</v>
      </c>
      <c r="G9" s="57">
        <f>E9*F9</f>
        <v>0</v>
      </c>
    </row>
    <row r="10" spans="1:8" s="68" customFormat="1" ht="43.5" customHeight="1" thickBot="1" x14ac:dyDescent="0.3">
      <c r="A10" s="58" t="s">
        <v>42</v>
      </c>
      <c r="B10" s="59" t="s">
        <v>43</v>
      </c>
      <c r="C10" s="64" t="s">
        <v>44</v>
      </c>
      <c r="D10" s="65" t="s">
        <v>45</v>
      </c>
      <c r="E10" s="66">
        <v>76800</v>
      </c>
      <c r="F10" s="67">
        <v>0</v>
      </c>
      <c r="G10" s="57">
        <f>E10*F10</f>
        <v>0</v>
      </c>
    </row>
    <row r="11" spans="1:8" s="68" customFormat="1" ht="33" customHeight="1" thickBot="1" x14ac:dyDescent="0.3">
      <c r="A11" s="69"/>
      <c r="B11" s="189" t="s">
        <v>46</v>
      </c>
      <c r="C11" s="189"/>
      <c r="D11" s="189"/>
      <c r="E11" s="189"/>
      <c r="F11" s="189"/>
      <c r="G11" s="190"/>
    </row>
    <row r="12" spans="1:8" ht="36.75" customHeight="1" thickBot="1" x14ac:dyDescent="0.3">
      <c r="A12" s="51" t="s">
        <v>47</v>
      </c>
      <c r="B12" s="70" t="s">
        <v>31</v>
      </c>
      <c r="C12" s="53" t="s">
        <v>32</v>
      </c>
      <c r="D12" s="54" t="s">
        <v>33</v>
      </c>
      <c r="E12" s="55">
        <v>117312</v>
      </c>
      <c r="F12" s="56">
        <v>0</v>
      </c>
      <c r="G12" s="57">
        <f>E12*F12</f>
        <v>0</v>
      </c>
    </row>
    <row r="13" spans="1:8" ht="39.75" customHeight="1" x14ac:dyDescent="0.25">
      <c r="A13" s="71"/>
      <c r="B13" s="191" t="s">
        <v>48</v>
      </c>
      <c r="C13" s="191"/>
      <c r="D13" s="191"/>
      <c r="E13" s="72"/>
      <c r="F13" s="72"/>
      <c r="G13" s="73"/>
    </row>
    <row r="14" spans="1:8" ht="15" customHeight="1" x14ac:dyDescent="0.25">
      <c r="A14" s="74"/>
      <c r="B14" s="168" t="s">
        <v>49</v>
      </c>
      <c r="C14" s="168"/>
      <c r="D14" s="168"/>
      <c r="E14" s="168"/>
      <c r="F14" s="168"/>
      <c r="G14" s="169"/>
    </row>
    <row r="15" spans="1:8" ht="30.75" customHeight="1" x14ac:dyDescent="0.25">
      <c r="A15" s="75" t="s">
        <v>50</v>
      </c>
      <c r="B15" s="76" t="s">
        <v>51</v>
      </c>
      <c r="C15" s="53" t="s">
        <v>36</v>
      </c>
      <c r="D15" s="54" t="s">
        <v>37</v>
      </c>
      <c r="E15" s="55">
        <v>179808</v>
      </c>
      <c r="F15" s="56">
        <v>0</v>
      </c>
      <c r="G15" s="57">
        <f>E15*F15</f>
        <v>0</v>
      </c>
      <c r="H15" s="77" t="s">
        <v>52</v>
      </c>
    </row>
    <row r="16" spans="1:8" ht="35.25" customHeight="1" x14ac:dyDescent="0.25">
      <c r="A16" s="78" t="s">
        <v>53</v>
      </c>
      <c r="B16" s="79" t="s">
        <v>54</v>
      </c>
      <c r="C16" s="60" t="s">
        <v>40</v>
      </c>
      <c r="D16" s="61" t="s">
        <v>41</v>
      </c>
      <c r="E16" s="63">
        <v>65040</v>
      </c>
      <c r="F16" s="62">
        <v>0</v>
      </c>
      <c r="G16" s="57">
        <f>E16*F16</f>
        <v>0</v>
      </c>
      <c r="H16" s="77" t="s">
        <v>55</v>
      </c>
    </row>
    <row r="17" spans="1:11" ht="29.25" customHeight="1" x14ac:dyDescent="0.25">
      <c r="A17" s="80" t="s">
        <v>56</v>
      </c>
      <c r="B17" s="81" t="s">
        <v>57</v>
      </c>
      <c r="C17" s="64" t="s">
        <v>44</v>
      </c>
      <c r="D17" s="65" t="s">
        <v>45</v>
      </c>
      <c r="E17" s="66">
        <v>3456</v>
      </c>
      <c r="F17" s="67">
        <v>0</v>
      </c>
      <c r="G17" s="82">
        <f>E17*F17</f>
        <v>0</v>
      </c>
      <c r="H17" s="77" t="s">
        <v>58</v>
      </c>
    </row>
    <row r="18" spans="1:11" ht="16.5" customHeight="1" x14ac:dyDescent="0.25">
      <c r="A18" s="74"/>
      <c r="B18" s="192" t="s">
        <v>59</v>
      </c>
      <c r="C18" s="192"/>
      <c r="D18" s="192"/>
      <c r="E18" s="192"/>
      <c r="F18" s="192"/>
      <c r="G18" s="193"/>
      <c r="H18" s="83"/>
    </row>
    <row r="19" spans="1:11" ht="40.5" customHeight="1" thickBot="1" x14ac:dyDescent="0.3">
      <c r="A19" s="84" t="s">
        <v>60</v>
      </c>
      <c r="B19" s="85" t="s">
        <v>61</v>
      </c>
      <c r="C19" s="86" t="s">
        <v>36</v>
      </c>
      <c r="D19" s="87" t="s">
        <v>37</v>
      </c>
      <c r="E19" s="88">
        <v>28080</v>
      </c>
      <c r="F19" s="89">
        <v>0</v>
      </c>
      <c r="G19" s="57">
        <f>E19*F19</f>
        <v>0</v>
      </c>
      <c r="H19" s="90" t="s">
        <v>62</v>
      </c>
    </row>
    <row r="20" spans="1:11" ht="24.75" customHeight="1" x14ac:dyDescent="0.25">
      <c r="A20" s="71"/>
      <c r="B20" s="91" t="s">
        <v>63</v>
      </c>
      <c r="C20" s="92"/>
      <c r="D20" s="92"/>
      <c r="E20" s="93"/>
      <c r="F20" s="94"/>
      <c r="G20" s="95"/>
    </row>
    <row r="21" spans="1:11" s="96" customFormat="1" ht="15.75" x14ac:dyDescent="0.25">
      <c r="A21" s="74"/>
      <c r="B21" s="168" t="s">
        <v>59</v>
      </c>
      <c r="C21" s="168"/>
      <c r="D21" s="168"/>
      <c r="E21" s="168"/>
      <c r="F21" s="168"/>
      <c r="G21" s="169"/>
    </row>
    <row r="22" spans="1:11" ht="30" x14ac:dyDescent="0.25">
      <c r="A22" s="75" t="s">
        <v>64</v>
      </c>
      <c r="B22" s="97" t="s">
        <v>65</v>
      </c>
      <c r="C22" s="53" t="s">
        <v>36</v>
      </c>
      <c r="D22" s="54" t="s">
        <v>37</v>
      </c>
      <c r="E22" s="55">
        <v>35088</v>
      </c>
      <c r="F22" s="56">
        <v>0</v>
      </c>
      <c r="G22" s="57">
        <f>E22*F22</f>
        <v>0</v>
      </c>
      <c r="H22" s="98" t="s">
        <v>66</v>
      </c>
    </row>
    <row r="23" spans="1:11" ht="30.75" customHeight="1" x14ac:dyDescent="0.25">
      <c r="A23" s="78" t="s">
        <v>67</v>
      </c>
      <c r="B23" s="99" t="s">
        <v>68</v>
      </c>
      <c r="C23" s="60" t="s">
        <v>36</v>
      </c>
      <c r="D23" s="61" t="s">
        <v>37</v>
      </c>
      <c r="E23" s="63">
        <v>16766</v>
      </c>
      <c r="F23" s="62">
        <v>0</v>
      </c>
      <c r="G23" s="57">
        <f>E23*F23</f>
        <v>0</v>
      </c>
      <c r="H23" s="98" t="s">
        <v>69</v>
      </c>
    </row>
    <row r="24" spans="1:11" ht="21.75" customHeight="1" x14ac:dyDescent="0.25">
      <c r="A24" s="78" t="s">
        <v>70</v>
      </c>
      <c r="B24" s="99" t="s">
        <v>71</v>
      </c>
      <c r="C24" s="60" t="s">
        <v>40</v>
      </c>
      <c r="D24" s="61" t="s">
        <v>41</v>
      </c>
      <c r="E24" s="63">
        <v>26928</v>
      </c>
      <c r="F24" s="62">
        <v>0</v>
      </c>
      <c r="G24" s="57">
        <f>E24*F24</f>
        <v>0</v>
      </c>
    </row>
    <row r="25" spans="1:11" ht="21.75" customHeight="1" thickBot="1" x14ac:dyDescent="0.3">
      <c r="A25" s="80" t="s">
        <v>72</v>
      </c>
      <c r="B25" s="100" t="s">
        <v>73</v>
      </c>
      <c r="C25" s="64" t="s">
        <v>44</v>
      </c>
      <c r="D25" s="65" t="s">
        <v>45</v>
      </c>
      <c r="E25" s="66">
        <v>3696</v>
      </c>
      <c r="F25" s="67">
        <v>0</v>
      </c>
      <c r="G25" s="57">
        <f>E25*F25</f>
        <v>0</v>
      </c>
    </row>
    <row r="26" spans="1:11" ht="29.25" customHeight="1" x14ac:dyDescent="0.25">
      <c r="A26" s="101"/>
      <c r="B26" s="91" t="s">
        <v>74</v>
      </c>
      <c r="C26" s="91"/>
      <c r="D26" s="91"/>
      <c r="E26" s="91"/>
      <c r="F26" s="91"/>
      <c r="G26" s="102"/>
      <c r="H26" s="103"/>
    </row>
    <row r="27" spans="1:11" ht="27" customHeight="1" x14ac:dyDescent="0.25">
      <c r="A27" s="51" t="s">
        <v>75</v>
      </c>
      <c r="B27" s="104" t="s">
        <v>76</v>
      </c>
      <c r="C27" s="53" t="s">
        <v>77</v>
      </c>
      <c r="D27" s="54" t="s">
        <v>76</v>
      </c>
      <c r="E27" s="55">
        <v>41232</v>
      </c>
      <c r="F27" s="56">
        <v>0</v>
      </c>
      <c r="G27" s="57">
        <f>E27*F27</f>
        <v>0</v>
      </c>
      <c r="H27" s="105"/>
      <c r="I27" s="106"/>
      <c r="J27" s="96"/>
      <c r="K27" s="96"/>
    </row>
    <row r="28" spans="1:11" ht="27" customHeight="1" x14ac:dyDescent="0.25">
      <c r="A28" s="107" t="s">
        <v>78</v>
      </c>
      <c r="B28" s="85" t="s">
        <v>79</v>
      </c>
      <c r="C28" s="53" t="s">
        <v>77</v>
      </c>
      <c r="D28" s="65" t="s">
        <v>80</v>
      </c>
      <c r="E28" s="88">
        <v>1248</v>
      </c>
      <c r="F28" s="56">
        <v>0</v>
      </c>
      <c r="G28" s="57">
        <f>E28*F28</f>
        <v>0</v>
      </c>
      <c r="H28" s="105"/>
      <c r="I28" s="106"/>
      <c r="J28" s="96"/>
      <c r="K28" s="96"/>
    </row>
    <row r="29" spans="1:11" ht="38.25" customHeight="1" thickBot="1" x14ac:dyDescent="0.3">
      <c r="A29" s="108" t="s">
        <v>81</v>
      </c>
      <c r="B29" s="109" t="s">
        <v>82</v>
      </c>
      <c r="C29" s="110" t="s">
        <v>77</v>
      </c>
      <c r="D29" s="111" t="s">
        <v>80</v>
      </c>
      <c r="E29" s="112">
        <v>96</v>
      </c>
      <c r="F29" s="113">
        <v>0</v>
      </c>
      <c r="G29" s="82">
        <f>E29*F29</f>
        <v>0</v>
      </c>
      <c r="H29" s="105"/>
      <c r="I29" s="106"/>
      <c r="J29" s="96"/>
      <c r="K29" s="96"/>
    </row>
    <row r="30" spans="1:11" ht="42.75" customHeight="1" thickTop="1" thickBot="1" x14ac:dyDescent="0.3">
      <c r="A30" s="114"/>
      <c r="B30" s="115" t="s">
        <v>83</v>
      </c>
      <c r="C30" s="116"/>
      <c r="D30" s="116"/>
      <c r="E30" s="116"/>
      <c r="F30" s="116"/>
      <c r="G30" s="117">
        <f>SUM(G5:G29)</f>
        <v>0</v>
      </c>
      <c r="H30" s="118"/>
      <c r="I30" s="96"/>
      <c r="J30" s="96"/>
      <c r="K30" s="96"/>
    </row>
    <row r="31" spans="1:11" ht="16.5" thickBot="1" x14ac:dyDescent="0.3">
      <c r="A31" s="119" t="s">
        <v>84</v>
      </c>
      <c r="B31" s="150" t="s">
        <v>85</v>
      </c>
      <c r="C31" s="150"/>
      <c r="D31" s="150"/>
      <c r="E31" s="150"/>
      <c r="F31" s="150"/>
      <c r="G31" s="150"/>
    </row>
    <row r="32" spans="1:11" x14ac:dyDescent="0.25">
      <c r="A32" s="120" t="s">
        <v>15</v>
      </c>
      <c r="B32" s="151" t="s">
        <v>86</v>
      </c>
      <c r="C32" s="152"/>
      <c r="D32" s="152"/>
      <c r="E32" s="152"/>
      <c r="F32" s="152"/>
      <c r="G32" s="152"/>
    </row>
    <row r="33" spans="1:9" x14ac:dyDescent="0.25">
      <c r="A33" s="121" t="s">
        <v>16</v>
      </c>
      <c r="B33" s="153" t="s">
        <v>87</v>
      </c>
      <c r="C33" s="154"/>
      <c r="D33" s="154"/>
      <c r="E33" s="154"/>
      <c r="F33" s="154"/>
      <c r="G33" s="154"/>
    </row>
    <row r="34" spans="1:9" x14ac:dyDescent="0.25">
      <c r="A34" s="121" t="s">
        <v>17</v>
      </c>
      <c r="B34" s="153" t="s">
        <v>88</v>
      </c>
      <c r="C34" s="154"/>
      <c r="D34" s="154"/>
      <c r="E34" s="154"/>
      <c r="F34" s="154"/>
      <c r="G34" s="154"/>
    </row>
    <row r="35" spans="1:9" x14ac:dyDescent="0.25">
      <c r="A35" s="121" t="s">
        <v>18</v>
      </c>
      <c r="B35" s="153" t="s">
        <v>89</v>
      </c>
      <c r="C35" s="154"/>
      <c r="D35" s="154"/>
      <c r="E35" s="154"/>
      <c r="F35" s="154"/>
      <c r="G35" s="154"/>
    </row>
    <row r="36" spans="1:9" x14ac:dyDescent="0.25">
      <c r="A36" s="121" t="s">
        <v>19</v>
      </c>
      <c r="B36" s="155" t="s">
        <v>90</v>
      </c>
      <c r="C36" s="156"/>
      <c r="D36" s="156"/>
      <c r="E36" s="156"/>
      <c r="F36" s="156"/>
      <c r="G36" s="156"/>
    </row>
    <row r="37" spans="1:9" ht="37.5" customHeight="1" x14ac:dyDescent="0.25">
      <c r="A37" s="121" t="s">
        <v>20</v>
      </c>
      <c r="B37" s="155" t="s">
        <v>91</v>
      </c>
      <c r="C37" s="156"/>
      <c r="D37" s="156"/>
      <c r="E37" s="156"/>
      <c r="F37" s="156"/>
      <c r="G37" s="156"/>
    </row>
    <row r="38" spans="1:9" ht="33" customHeight="1" thickBot="1" x14ac:dyDescent="0.3">
      <c r="A38" s="122" t="s">
        <v>108</v>
      </c>
      <c r="B38" s="157" t="s">
        <v>93</v>
      </c>
      <c r="C38" s="158"/>
      <c r="D38" s="158"/>
      <c r="E38" s="158"/>
      <c r="F38" s="158"/>
      <c r="G38" s="158"/>
    </row>
    <row r="39" spans="1:9" ht="38.25" customHeight="1" thickBot="1" x14ac:dyDescent="0.3">
      <c r="A39" s="123"/>
      <c r="B39" s="124"/>
      <c r="C39" s="124"/>
      <c r="D39" s="124"/>
      <c r="E39" s="124"/>
      <c r="F39" s="124"/>
      <c r="G39" s="124"/>
      <c r="H39" s="125"/>
      <c r="I39" s="96"/>
    </row>
    <row r="40" spans="1:9" ht="48.6" customHeight="1" thickBot="1" x14ac:dyDescent="0.3">
      <c r="A40" s="159" t="s">
        <v>94</v>
      </c>
      <c r="B40" s="160"/>
      <c r="C40" s="160"/>
      <c r="D40" s="160"/>
      <c r="E40" s="160"/>
      <c r="F40" s="160"/>
      <c r="G40" s="161"/>
      <c r="H40" s="103"/>
    </row>
    <row r="41" spans="1:9" ht="97.15" customHeight="1" thickBot="1" x14ac:dyDescent="0.3">
      <c r="A41" s="126" t="s">
        <v>22</v>
      </c>
      <c r="B41" s="127" t="s">
        <v>95</v>
      </c>
      <c r="C41" s="127" t="s">
        <v>24</v>
      </c>
      <c r="D41" s="162" t="s">
        <v>25</v>
      </c>
      <c r="E41" s="163"/>
      <c r="F41" s="164"/>
      <c r="G41" s="128" t="s">
        <v>96</v>
      </c>
      <c r="H41" s="45" t="s">
        <v>97</v>
      </c>
    </row>
    <row r="42" spans="1:9" ht="73.900000000000006" customHeight="1" thickBot="1" x14ac:dyDescent="0.3">
      <c r="A42" s="51" t="s">
        <v>124</v>
      </c>
      <c r="B42" s="129" t="s">
        <v>98</v>
      </c>
      <c r="C42" s="53" t="s">
        <v>99</v>
      </c>
      <c r="D42" s="165" t="s">
        <v>100</v>
      </c>
      <c r="E42" s="166"/>
      <c r="F42" s="167"/>
      <c r="G42" s="130">
        <f>ČETNOSTI!O27</f>
        <v>92486400</v>
      </c>
    </row>
    <row r="43" spans="1:9" ht="15.75" thickTop="1" x14ac:dyDescent="0.25"/>
    <row r="44" spans="1:9" ht="15.75" thickBot="1" x14ac:dyDescent="0.3"/>
    <row r="45" spans="1:9" ht="48.6" customHeight="1" thickTop="1" thickBot="1" x14ac:dyDescent="0.35">
      <c r="A45" s="147" t="s">
        <v>101</v>
      </c>
      <c r="B45" s="148"/>
      <c r="C45" s="148"/>
      <c r="D45" s="148"/>
      <c r="E45" s="148"/>
      <c r="F45" s="149"/>
      <c r="G45" s="133">
        <f>SUM(G42,G30)</f>
        <v>92486400</v>
      </c>
    </row>
    <row r="46" spans="1:9" ht="15.75" thickTop="1" x14ac:dyDescent="0.25"/>
    <row r="48" spans="1:9" ht="43.9" customHeight="1" x14ac:dyDescent="0.25">
      <c r="A48" s="146" t="s">
        <v>125</v>
      </c>
      <c r="B48" s="146"/>
      <c r="C48" s="146"/>
      <c r="D48" s="146"/>
      <c r="E48" s="146"/>
      <c r="F48" s="146"/>
      <c r="G48" s="146"/>
    </row>
    <row r="49" spans="7:7" x14ac:dyDescent="0.25">
      <c r="G49" s="45" t="s">
        <v>97</v>
      </c>
    </row>
  </sheetData>
  <mergeCells count="28">
    <mergeCell ref="B21:G21"/>
    <mergeCell ref="A1:G1"/>
    <mergeCell ref="A2:F2"/>
    <mergeCell ref="A4:A5"/>
    <mergeCell ref="B4:B5"/>
    <mergeCell ref="C4:C5"/>
    <mergeCell ref="D4:D5"/>
    <mergeCell ref="E4:E5"/>
    <mergeCell ref="F4:F5"/>
    <mergeCell ref="G4:G5"/>
    <mergeCell ref="B6:G6"/>
    <mergeCell ref="B11:G11"/>
    <mergeCell ref="B13:D13"/>
    <mergeCell ref="B14:G14"/>
    <mergeCell ref="B18:G18"/>
    <mergeCell ref="A48:G48"/>
    <mergeCell ref="A45:F45"/>
    <mergeCell ref="B31:G31"/>
    <mergeCell ref="B32:G32"/>
    <mergeCell ref="B33:G33"/>
    <mergeCell ref="B34:G34"/>
    <mergeCell ref="B35:G35"/>
    <mergeCell ref="B36:G36"/>
    <mergeCell ref="B37:G37"/>
    <mergeCell ref="B38:G38"/>
    <mergeCell ref="A40:G40"/>
    <mergeCell ref="D41:F41"/>
    <mergeCell ref="D42:F42"/>
  </mergeCells>
  <printOptions horizontalCentered="1"/>
  <pageMargins left="0" right="0" top="0.78740157480314965" bottom="0" header="0" footer="0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5"/>
  <sheetViews>
    <sheetView tabSelected="1" topLeftCell="A34" zoomScale="85" zoomScaleNormal="85" workbookViewId="0">
      <selection activeCell="A3" sqref="A3"/>
    </sheetView>
  </sheetViews>
  <sheetFormatPr defaultRowHeight="15" x14ac:dyDescent="0.25"/>
  <cols>
    <col min="1" max="1" width="30.7109375" customWidth="1"/>
    <col min="2" max="2" width="0" hidden="1" customWidth="1"/>
    <col min="3" max="3" width="16.28515625" hidden="1" customWidth="1"/>
    <col min="4" max="4" width="18.85546875" bestFit="1" customWidth="1"/>
    <col min="5" max="5" width="15.5703125" customWidth="1"/>
    <col min="6" max="6" width="24.28515625" hidden="1" customWidth="1"/>
    <col min="7" max="8" width="18.7109375" customWidth="1"/>
    <col min="9" max="10" width="18.7109375" style="21" hidden="1" customWidth="1"/>
    <col min="11" max="11" width="18.140625" hidden="1" customWidth="1"/>
    <col min="12" max="12" width="18.7109375" hidden="1" customWidth="1"/>
    <col min="13" max="13" width="26.85546875" customWidth="1"/>
    <col min="14" max="14" width="36.28515625" style="33" customWidth="1"/>
    <col min="15" max="15" width="25.28515625" bestFit="1" customWidth="1"/>
    <col min="16" max="16" width="11.5703125" bestFit="1" customWidth="1"/>
  </cols>
  <sheetData>
    <row r="1" spans="2:25" ht="15.75" thickBot="1" x14ac:dyDescent="0.3"/>
    <row r="2" spans="2:25" s="2" customFormat="1" ht="94.9" customHeight="1" thickBot="1" x14ac:dyDescent="0.3">
      <c r="B2" s="18" t="s">
        <v>5</v>
      </c>
      <c r="C2" s="32" t="s">
        <v>11</v>
      </c>
      <c r="D2" s="40" t="s">
        <v>12</v>
      </c>
      <c r="E2" s="41" t="s">
        <v>0</v>
      </c>
      <c r="F2" s="40" t="s">
        <v>1</v>
      </c>
      <c r="G2" s="40" t="s">
        <v>10</v>
      </c>
      <c r="H2" s="40" t="s">
        <v>9</v>
      </c>
      <c r="I2" s="42"/>
      <c r="J2" s="42" t="s">
        <v>6</v>
      </c>
      <c r="K2" s="40" t="s">
        <v>7</v>
      </c>
      <c r="L2" s="43" t="s">
        <v>8</v>
      </c>
      <c r="M2" s="40" t="s">
        <v>2</v>
      </c>
      <c r="N2" s="44" t="s">
        <v>113</v>
      </c>
      <c r="O2" s="40" t="s">
        <v>111</v>
      </c>
    </row>
    <row r="3" spans="2:25" ht="15.75" thickTop="1" x14ac:dyDescent="0.25">
      <c r="B3" s="24">
        <v>1</v>
      </c>
      <c r="C3" s="134">
        <v>6206.61</v>
      </c>
      <c r="D3" s="4">
        <f t="shared" ref="D3:D25" si="0">CEILING(C3,1)</f>
        <v>6207</v>
      </c>
      <c r="E3" s="5">
        <v>500</v>
      </c>
      <c r="F3" s="6"/>
      <c r="G3" s="7"/>
      <c r="H3" s="7"/>
      <c r="I3" s="27"/>
      <c r="J3" s="34">
        <f t="shared" ref="J3:J25" si="1">IF(H3=$K$29,E3/VLOOKUP($K$31,$B$2:$H$25,4,0),0)</f>
        <v>0</v>
      </c>
      <c r="K3" s="28"/>
      <c r="L3" s="38">
        <f t="shared" ref="L3:L20" si="2">CEILING(J3,1)</f>
        <v>0</v>
      </c>
      <c r="M3" s="8">
        <f>IFERROR(SMALL(G3:$G$10003, 1), LARGE($G$3:$G$10003, 1))</f>
        <v>200</v>
      </c>
      <c r="N3" s="8">
        <f>L3*$K$29</f>
        <v>0</v>
      </c>
      <c r="O3" s="8">
        <f t="shared" ref="O3:O22" si="3">IF(N3&gt;0,N3*D3,M3*D3)</f>
        <v>1241400</v>
      </c>
      <c r="Q3" t="str">
        <f>IF(M3&lt;&gt;M4,SUMIFS(M:M,M:M,#REF!), "")</f>
        <v/>
      </c>
      <c r="S3" s="3"/>
      <c r="X3" s="3"/>
      <c r="Y3" s="3"/>
    </row>
    <row r="4" spans="2:25" ht="15.75" thickBot="1" x14ac:dyDescent="0.3">
      <c r="B4" s="26">
        <v>2</v>
      </c>
      <c r="C4" s="135">
        <v>878.63</v>
      </c>
      <c r="D4" s="9">
        <f t="shared" si="0"/>
        <v>879</v>
      </c>
      <c r="E4" s="10">
        <v>1000</v>
      </c>
      <c r="F4" s="11"/>
      <c r="G4" s="12"/>
      <c r="H4" s="12"/>
      <c r="I4" s="23"/>
      <c r="J4" s="35">
        <f t="shared" si="1"/>
        <v>0</v>
      </c>
      <c r="K4" s="25"/>
      <c r="L4" s="38">
        <f t="shared" si="2"/>
        <v>0</v>
      </c>
      <c r="M4" s="13">
        <f>IFERROR(SMALL(G4:$G$10003, 1), LARGE($G$3:$G$10003, 1))</f>
        <v>200</v>
      </c>
      <c r="N4" s="13">
        <f t="shared" ref="N4:N23" si="4">L4*$K$29</f>
        <v>0</v>
      </c>
      <c r="O4" s="13">
        <f t="shared" si="3"/>
        <v>175800</v>
      </c>
      <c r="R4" s="3" t="str">
        <f>IF(M3&lt;&gt;M4, SUMIFS(E:E,E:E,E3), "")</f>
        <v/>
      </c>
      <c r="S4" s="3"/>
    </row>
    <row r="5" spans="2:25" x14ac:dyDescent="0.25">
      <c r="B5" s="24">
        <v>3</v>
      </c>
      <c r="C5" s="135">
        <v>562.32000000000005</v>
      </c>
      <c r="D5" s="9">
        <f t="shared" si="0"/>
        <v>563</v>
      </c>
      <c r="E5" s="10">
        <v>1500</v>
      </c>
      <c r="F5" s="11"/>
      <c r="G5" s="12"/>
      <c r="H5" s="12"/>
      <c r="I5" s="23"/>
      <c r="J5" s="35">
        <f t="shared" si="1"/>
        <v>0</v>
      </c>
      <c r="K5" s="25"/>
      <c r="L5" s="38">
        <f t="shared" si="2"/>
        <v>0</v>
      </c>
      <c r="M5" s="13">
        <f>IFERROR(SMALL(G5:$G$10003, 1), LARGE($G$3:$G$10003, 1))</f>
        <v>200</v>
      </c>
      <c r="N5" s="13">
        <f t="shared" si="4"/>
        <v>0</v>
      </c>
      <c r="O5" s="13">
        <f t="shared" si="3"/>
        <v>112600</v>
      </c>
      <c r="R5" s="3"/>
      <c r="S5" s="3"/>
    </row>
    <row r="6" spans="2:25" ht="15.75" thickBot="1" x14ac:dyDescent="0.3">
      <c r="B6" s="26">
        <v>4</v>
      </c>
      <c r="C6" s="135">
        <v>210.88</v>
      </c>
      <c r="D6" s="9">
        <f t="shared" si="0"/>
        <v>211</v>
      </c>
      <c r="E6" s="10">
        <v>2000</v>
      </c>
      <c r="F6" s="11"/>
      <c r="G6" s="12"/>
      <c r="H6" s="12"/>
      <c r="I6" s="23"/>
      <c r="J6" s="35">
        <f t="shared" si="1"/>
        <v>0</v>
      </c>
      <c r="K6" s="25"/>
      <c r="L6" s="38">
        <f t="shared" si="2"/>
        <v>0</v>
      </c>
      <c r="M6" s="13">
        <f>IFERROR(SMALL(G6:$G$10003, 1), LARGE($G$3:$G$10003, 1))</f>
        <v>200</v>
      </c>
      <c r="N6" s="13">
        <f t="shared" si="4"/>
        <v>0</v>
      </c>
      <c r="O6" s="13">
        <f t="shared" si="3"/>
        <v>42200</v>
      </c>
      <c r="R6" s="3"/>
      <c r="S6" s="3"/>
    </row>
    <row r="7" spans="2:25" x14ac:dyDescent="0.25">
      <c r="B7" s="24">
        <v>5</v>
      </c>
      <c r="C7" s="135">
        <v>159.32</v>
      </c>
      <c r="D7" s="9">
        <f t="shared" si="0"/>
        <v>160</v>
      </c>
      <c r="E7" s="10">
        <v>2500</v>
      </c>
      <c r="F7" s="11"/>
      <c r="G7" s="12"/>
      <c r="H7" s="12"/>
      <c r="I7" s="23"/>
      <c r="J7" s="35">
        <f t="shared" si="1"/>
        <v>0</v>
      </c>
      <c r="K7" s="25"/>
      <c r="L7" s="38">
        <f t="shared" si="2"/>
        <v>0</v>
      </c>
      <c r="M7" s="13">
        <f>IFERROR(SMALL(G7:$G$10003, 1), LARGE($G$3:$G$10003, 1))</f>
        <v>200</v>
      </c>
      <c r="N7" s="13">
        <f t="shared" si="4"/>
        <v>0</v>
      </c>
      <c r="O7" s="13">
        <f t="shared" si="3"/>
        <v>32000</v>
      </c>
      <c r="R7" s="3"/>
      <c r="S7" s="3"/>
    </row>
    <row r="8" spans="2:25" ht="15.75" thickBot="1" x14ac:dyDescent="0.3">
      <c r="B8" s="26">
        <v>6</v>
      </c>
      <c r="C8" s="135">
        <v>114.81</v>
      </c>
      <c r="D8" s="9">
        <f t="shared" si="0"/>
        <v>115</v>
      </c>
      <c r="E8" s="10">
        <v>3000</v>
      </c>
      <c r="F8" s="11"/>
      <c r="G8" s="12"/>
      <c r="H8" s="12"/>
      <c r="I8" s="23"/>
      <c r="J8" s="35">
        <f t="shared" si="1"/>
        <v>0</v>
      </c>
      <c r="K8" s="25"/>
      <c r="L8" s="38">
        <f t="shared" si="2"/>
        <v>0</v>
      </c>
      <c r="M8" s="13">
        <f>IFERROR(SMALL(G8:$G$10003, 1), LARGE($G$3:$G$10003, 1))</f>
        <v>200</v>
      </c>
      <c r="N8" s="13">
        <f t="shared" si="4"/>
        <v>0</v>
      </c>
      <c r="O8" s="13">
        <f t="shared" si="3"/>
        <v>23000</v>
      </c>
      <c r="R8" s="3"/>
      <c r="S8" s="3"/>
    </row>
    <row r="9" spans="2:25" x14ac:dyDescent="0.25">
      <c r="B9" s="24">
        <v>7</v>
      </c>
      <c r="C9" s="135">
        <v>185.1</v>
      </c>
      <c r="D9" s="9">
        <f t="shared" si="0"/>
        <v>186</v>
      </c>
      <c r="E9" s="10">
        <v>4000</v>
      </c>
      <c r="F9" s="11"/>
      <c r="G9" s="12"/>
      <c r="H9" s="12"/>
      <c r="I9" s="23"/>
      <c r="J9" s="35">
        <f t="shared" si="1"/>
        <v>0</v>
      </c>
      <c r="K9" s="25"/>
      <c r="L9" s="38">
        <f t="shared" si="2"/>
        <v>0</v>
      </c>
      <c r="M9" s="13">
        <f>IFERROR(SMALL(G9:$G$10003, 1), LARGE($G$3:$G$10003, 1))</f>
        <v>200</v>
      </c>
      <c r="N9" s="13">
        <f t="shared" si="4"/>
        <v>0</v>
      </c>
      <c r="O9" s="13">
        <f t="shared" si="3"/>
        <v>37200</v>
      </c>
      <c r="R9" s="3"/>
      <c r="S9" s="3"/>
    </row>
    <row r="10" spans="2:25" ht="15.75" thickBot="1" x14ac:dyDescent="0.3">
      <c r="B10" s="26">
        <v>8</v>
      </c>
      <c r="C10" s="135">
        <v>58.58</v>
      </c>
      <c r="D10" s="9">
        <f t="shared" si="0"/>
        <v>59</v>
      </c>
      <c r="E10" s="10">
        <v>4500</v>
      </c>
      <c r="F10" s="11"/>
      <c r="G10" s="12"/>
      <c r="H10" s="12"/>
      <c r="I10" s="23"/>
      <c r="J10" s="35">
        <f t="shared" si="1"/>
        <v>0</v>
      </c>
      <c r="K10" s="25"/>
      <c r="L10" s="38">
        <f t="shared" si="2"/>
        <v>0</v>
      </c>
      <c r="M10" s="13">
        <f>IFERROR(SMALL(G10:$G$10003, 1), LARGE($G$3:$G$10003, 1))</f>
        <v>200</v>
      </c>
      <c r="N10" s="13">
        <f t="shared" si="4"/>
        <v>0</v>
      </c>
      <c r="O10" s="13">
        <f t="shared" si="3"/>
        <v>11800</v>
      </c>
      <c r="R10" s="3"/>
      <c r="S10" s="3"/>
    </row>
    <row r="11" spans="2:25" x14ac:dyDescent="0.25">
      <c r="B11" s="24">
        <v>9</v>
      </c>
      <c r="C11" s="135">
        <v>74.98</v>
      </c>
      <c r="D11" s="9">
        <f t="shared" si="0"/>
        <v>75</v>
      </c>
      <c r="E11" s="10">
        <v>5000</v>
      </c>
      <c r="F11" s="11"/>
      <c r="G11" s="12">
        <v>200</v>
      </c>
      <c r="H11" s="12"/>
      <c r="I11" s="23"/>
      <c r="J11" s="35">
        <f t="shared" si="1"/>
        <v>0</v>
      </c>
      <c r="K11" s="25"/>
      <c r="L11" s="38">
        <f t="shared" si="2"/>
        <v>0</v>
      </c>
      <c r="M11" s="13">
        <f>IFERROR(SMALL(G11:$G$10003, 1), LARGE($G$3:$G$10003, 1))</f>
        <v>200</v>
      </c>
      <c r="N11" s="13">
        <f t="shared" si="4"/>
        <v>0</v>
      </c>
      <c r="O11" s="13">
        <f t="shared" si="3"/>
        <v>15000</v>
      </c>
      <c r="R11" s="3"/>
      <c r="S11" s="3"/>
    </row>
    <row r="12" spans="2:25" ht="15.75" thickBot="1" x14ac:dyDescent="0.3">
      <c r="B12" s="26">
        <v>10</v>
      </c>
      <c r="C12" s="135">
        <v>49.2</v>
      </c>
      <c r="D12" s="9">
        <f t="shared" si="0"/>
        <v>50</v>
      </c>
      <c r="E12" s="10">
        <v>5500</v>
      </c>
      <c r="F12" s="11"/>
      <c r="G12" s="12"/>
      <c r="H12" s="12"/>
      <c r="I12" s="23"/>
      <c r="J12" s="35">
        <f t="shared" si="1"/>
        <v>0</v>
      </c>
      <c r="K12" s="25"/>
      <c r="L12" s="38">
        <f t="shared" si="2"/>
        <v>0</v>
      </c>
      <c r="M12" s="13">
        <f>IFERROR(SMALL(G12:$G$10003, 1), LARGE($G$3:$G$10003, 1))</f>
        <v>300</v>
      </c>
      <c r="N12" s="13">
        <f t="shared" si="4"/>
        <v>0</v>
      </c>
      <c r="O12" s="13">
        <f t="shared" si="3"/>
        <v>15000</v>
      </c>
      <c r="R12" s="3"/>
      <c r="S12" s="3"/>
    </row>
    <row r="13" spans="2:25" x14ac:dyDescent="0.25">
      <c r="B13" s="24">
        <v>11</v>
      </c>
      <c r="C13" s="135">
        <v>56.23</v>
      </c>
      <c r="D13" s="9">
        <f t="shared" si="0"/>
        <v>57</v>
      </c>
      <c r="E13" s="10">
        <v>6000</v>
      </c>
      <c r="F13" s="11"/>
      <c r="G13" s="12"/>
      <c r="H13" s="12"/>
      <c r="I13" s="23"/>
      <c r="J13" s="35">
        <f t="shared" si="1"/>
        <v>0</v>
      </c>
      <c r="K13" s="25"/>
      <c r="L13" s="38">
        <f t="shared" si="2"/>
        <v>0</v>
      </c>
      <c r="M13" s="13">
        <f>IFERROR(SMALL(G13:$G$10003, 1), LARGE($G$3:$G$10003, 1))</f>
        <v>300</v>
      </c>
      <c r="N13" s="13">
        <f t="shared" si="4"/>
        <v>0</v>
      </c>
      <c r="O13" s="13">
        <f t="shared" si="3"/>
        <v>17100</v>
      </c>
      <c r="R13" s="3"/>
      <c r="S13" s="3"/>
    </row>
    <row r="14" spans="2:25" ht="15.75" thickBot="1" x14ac:dyDescent="0.3">
      <c r="B14" s="26">
        <v>12</v>
      </c>
      <c r="C14" s="135">
        <v>42.18</v>
      </c>
      <c r="D14" s="9">
        <f t="shared" si="0"/>
        <v>43</v>
      </c>
      <c r="E14" s="10">
        <v>6500</v>
      </c>
      <c r="F14" s="11"/>
      <c r="G14" s="12"/>
      <c r="H14" s="12"/>
      <c r="I14" s="23"/>
      <c r="J14" s="35">
        <f t="shared" si="1"/>
        <v>0</v>
      </c>
      <c r="K14" s="25"/>
      <c r="L14" s="38">
        <f t="shared" si="2"/>
        <v>0</v>
      </c>
      <c r="M14" s="13">
        <f>IFERROR(SMALL(G14:$G$10003, 1), LARGE($G$3:$G$10003, 1))</f>
        <v>300</v>
      </c>
      <c r="N14" s="13">
        <f t="shared" si="4"/>
        <v>0</v>
      </c>
      <c r="O14" s="13">
        <f t="shared" si="3"/>
        <v>12900</v>
      </c>
      <c r="R14" s="3"/>
      <c r="S14" s="3"/>
    </row>
    <row r="15" spans="2:25" x14ac:dyDescent="0.25">
      <c r="B15" s="24">
        <v>13</v>
      </c>
      <c r="C15" s="135">
        <v>39.83</v>
      </c>
      <c r="D15" s="9">
        <f t="shared" si="0"/>
        <v>40</v>
      </c>
      <c r="E15" s="10">
        <v>7000</v>
      </c>
      <c r="F15" s="11"/>
      <c r="G15" s="12"/>
      <c r="H15" s="12"/>
      <c r="I15" s="23"/>
      <c r="J15" s="35">
        <f t="shared" si="1"/>
        <v>0</v>
      </c>
      <c r="K15" s="25"/>
      <c r="L15" s="38">
        <f t="shared" si="2"/>
        <v>0</v>
      </c>
      <c r="M15" s="13">
        <f>IFERROR(SMALL(G15:$G$10003, 1), LARGE($G$3:$G$10003, 1))</f>
        <v>300</v>
      </c>
      <c r="N15" s="13">
        <f t="shared" si="4"/>
        <v>0</v>
      </c>
      <c r="O15" s="13">
        <f t="shared" si="3"/>
        <v>12000</v>
      </c>
      <c r="R15" s="3"/>
      <c r="S15" s="3"/>
    </row>
    <row r="16" spans="2:25" ht="15.75" thickBot="1" x14ac:dyDescent="0.3">
      <c r="B16" s="26">
        <v>14</v>
      </c>
      <c r="C16" s="135">
        <v>16.399999999999999</v>
      </c>
      <c r="D16" s="9">
        <f t="shared" si="0"/>
        <v>17</v>
      </c>
      <c r="E16" s="10">
        <v>7500</v>
      </c>
      <c r="F16" s="11"/>
      <c r="G16" s="12"/>
      <c r="H16" s="12"/>
      <c r="I16" s="23"/>
      <c r="J16" s="35">
        <f t="shared" si="1"/>
        <v>0</v>
      </c>
      <c r="K16" s="25"/>
      <c r="L16" s="38">
        <f t="shared" si="2"/>
        <v>0</v>
      </c>
      <c r="M16" s="13">
        <f>IFERROR(SMALL(G16:$G$10003, 1), LARGE($G$3:$G$10003, 1))</f>
        <v>300</v>
      </c>
      <c r="N16" s="13">
        <f t="shared" si="4"/>
        <v>0</v>
      </c>
      <c r="O16" s="13">
        <f t="shared" si="3"/>
        <v>5100</v>
      </c>
      <c r="R16" s="3"/>
      <c r="S16" s="3"/>
    </row>
    <row r="17" spans="1:19" x14ac:dyDescent="0.25">
      <c r="B17" s="24">
        <v>15</v>
      </c>
      <c r="C17" s="135">
        <v>30.46</v>
      </c>
      <c r="D17" s="9">
        <f t="shared" si="0"/>
        <v>31</v>
      </c>
      <c r="E17" s="10">
        <v>8000</v>
      </c>
      <c r="F17" s="11"/>
      <c r="G17" s="12"/>
      <c r="H17" s="12"/>
      <c r="I17" s="23"/>
      <c r="J17" s="35">
        <f t="shared" si="1"/>
        <v>0</v>
      </c>
      <c r="K17" s="25"/>
      <c r="L17" s="38">
        <f t="shared" si="2"/>
        <v>0</v>
      </c>
      <c r="M17" s="13">
        <f>IFERROR(SMALL(G17:$G$10003, 1), LARGE($G$3:$G$10003, 1))</f>
        <v>300</v>
      </c>
      <c r="N17" s="13">
        <f t="shared" si="4"/>
        <v>0</v>
      </c>
      <c r="O17" s="13">
        <f t="shared" si="3"/>
        <v>9300</v>
      </c>
      <c r="R17" s="3"/>
      <c r="S17" s="3"/>
    </row>
    <row r="18" spans="1:19" ht="15.75" thickBot="1" x14ac:dyDescent="0.3">
      <c r="B18" s="26">
        <v>16</v>
      </c>
      <c r="C18" s="135">
        <v>23.43</v>
      </c>
      <c r="D18" s="9">
        <f t="shared" si="0"/>
        <v>24</v>
      </c>
      <c r="E18" s="10">
        <v>8500</v>
      </c>
      <c r="F18" s="11"/>
      <c r="G18" s="12"/>
      <c r="H18" s="12"/>
      <c r="I18" s="23"/>
      <c r="J18" s="35">
        <f t="shared" si="1"/>
        <v>0</v>
      </c>
      <c r="K18" s="25"/>
      <c r="L18" s="38">
        <f t="shared" si="2"/>
        <v>0</v>
      </c>
      <c r="M18" s="13">
        <f>IFERROR(SMALL(G18:$G$10003, 1), LARGE($G$3:$G$10003, 1))</f>
        <v>300</v>
      </c>
      <c r="N18" s="13">
        <f t="shared" si="4"/>
        <v>0</v>
      </c>
      <c r="O18" s="13">
        <f t="shared" si="3"/>
        <v>7200</v>
      </c>
      <c r="R18" s="3"/>
      <c r="S18" s="3"/>
    </row>
    <row r="19" spans="1:19" x14ac:dyDescent="0.25">
      <c r="B19" s="24">
        <v>17</v>
      </c>
      <c r="C19" s="135">
        <v>25.77</v>
      </c>
      <c r="D19" s="9">
        <f t="shared" si="0"/>
        <v>26</v>
      </c>
      <c r="E19" s="10">
        <v>9000</v>
      </c>
      <c r="F19" s="11"/>
      <c r="G19" s="12"/>
      <c r="H19" s="12"/>
      <c r="I19" s="23"/>
      <c r="J19" s="35">
        <f t="shared" si="1"/>
        <v>0</v>
      </c>
      <c r="K19" s="25"/>
      <c r="L19" s="38">
        <f t="shared" si="2"/>
        <v>0</v>
      </c>
      <c r="M19" s="13">
        <f>IFERROR(SMALL(G19:$G$10003, 1), LARGE($G$3:$G$10003, 1))</f>
        <v>300</v>
      </c>
      <c r="N19" s="13">
        <f t="shared" si="4"/>
        <v>0</v>
      </c>
      <c r="O19" s="13">
        <f t="shared" si="3"/>
        <v>7800</v>
      </c>
      <c r="R19" s="3"/>
      <c r="S19" s="3"/>
    </row>
    <row r="20" spans="1:19" ht="15.75" thickBot="1" x14ac:dyDescent="0.3">
      <c r="B20" s="26">
        <v>18</v>
      </c>
      <c r="C20" s="135">
        <v>63.26</v>
      </c>
      <c r="D20" s="9">
        <f t="shared" si="0"/>
        <v>64</v>
      </c>
      <c r="E20" s="10">
        <v>10000</v>
      </c>
      <c r="F20" s="11"/>
      <c r="G20" s="12">
        <v>300</v>
      </c>
      <c r="H20" s="12"/>
      <c r="I20" s="23"/>
      <c r="J20" s="35">
        <f t="shared" si="1"/>
        <v>0</v>
      </c>
      <c r="K20" s="25"/>
      <c r="L20" s="38">
        <f t="shared" si="2"/>
        <v>0</v>
      </c>
      <c r="M20" s="13">
        <f>IFERROR(SMALL(G20:$G$10003, 1), LARGE($G$3:$G$10003, 1))</f>
        <v>300</v>
      </c>
      <c r="N20" s="13">
        <f t="shared" si="4"/>
        <v>0</v>
      </c>
      <c r="O20" s="13">
        <f t="shared" si="3"/>
        <v>19200</v>
      </c>
      <c r="R20" s="3"/>
      <c r="S20" s="3"/>
    </row>
    <row r="21" spans="1:19" x14ac:dyDescent="0.25">
      <c r="B21" s="24">
        <v>19</v>
      </c>
      <c r="C21" s="135">
        <v>156.97999999999999</v>
      </c>
      <c r="D21" s="9">
        <f t="shared" si="0"/>
        <v>157</v>
      </c>
      <c r="E21" s="10">
        <v>20000</v>
      </c>
      <c r="F21" s="11"/>
      <c r="G21" s="12"/>
      <c r="H21" s="12">
        <v>300</v>
      </c>
      <c r="I21" s="23"/>
      <c r="J21" s="35">
        <f t="shared" si="1"/>
        <v>2</v>
      </c>
      <c r="K21" s="25"/>
      <c r="L21" s="38">
        <f>CEILING(J21,1)</f>
        <v>2</v>
      </c>
      <c r="M21" s="13">
        <f>IFERROR(SMALL(G21:$G$10003, 1), LARGE($G$3:$G$10003, 1))</f>
        <v>300</v>
      </c>
      <c r="N21" s="13">
        <f t="shared" si="4"/>
        <v>600</v>
      </c>
      <c r="O21" s="13">
        <f t="shared" si="3"/>
        <v>94200</v>
      </c>
      <c r="R21" s="3"/>
      <c r="S21" s="3"/>
    </row>
    <row r="22" spans="1:19" ht="15.75" thickBot="1" x14ac:dyDescent="0.3">
      <c r="B22" s="26">
        <v>20</v>
      </c>
      <c r="C22" s="135">
        <v>14.06</v>
      </c>
      <c r="D22" s="9">
        <f t="shared" si="0"/>
        <v>15</v>
      </c>
      <c r="E22" s="10">
        <v>30000</v>
      </c>
      <c r="F22" s="11"/>
      <c r="G22" s="12"/>
      <c r="H22" s="12">
        <v>300</v>
      </c>
      <c r="I22" s="23"/>
      <c r="J22" s="35">
        <f t="shared" si="1"/>
        <v>3</v>
      </c>
      <c r="K22" s="25"/>
      <c r="L22" s="38">
        <f t="shared" ref="L22:L25" si="5">CEILING(J22,1)</f>
        <v>3</v>
      </c>
      <c r="M22" s="13">
        <f>IFERROR(SMALL(G22:$G$10003, 1), LARGE($G$3:$G$10003, 1))</f>
        <v>300</v>
      </c>
      <c r="N22" s="13">
        <f t="shared" si="4"/>
        <v>900</v>
      </c>
      <c r="O22" s="13">
        <f t="shared" si="3"/>
        <v>13500</v>
      </c>
      <c r="R22" s="3"/>
      <c r="S22" s="3"/>
    </row>
    <row r="23" spans="1:19" x14ac:dyDescent="0.25">
      <c r="B23" s="24">
        <v>21</v>
      </c>
      <c r="C23" s="135">
        <v>4.6900000000000004</v>
      </c>
      <c r="D23" s="9">
        <f t="shared" si="0"/>
        <v>5</v>
      </c>
      <c r="E23" s="10">
        <v>40000</v>
      </c>
      <c r="F23" s="11"/>
      <c r="G23" s="12"/>
      <c r="H23" s="12">
        <v>300</v>
      </c>
      <c r="I23" s="23"/>
      <c r="J23" s="35">
        <f t="shared" si="1"/>
        <v>4</v>
      </c>
      <c r="K23" s="25"/>
      <c r="L23" s="38">
        <f t="shared" si="5"/>
        <v>4</v>
      </c>
      <c r="M23" s="13">
        <f>IFERROR(SMALL(G23:$G$10003, 1), LARGE($G$3:$G$10003, 1))</f>
        <v>300</v>
      </c>
      <c r="N23" s="13">
        <f t="shared" si="4"/>
        <v>1200</v>
      </c>
      <c r="O23" s="13">
        <f>IF(N23&gt;0,N23*D23,M23*D23)</f>
        <v>6000</v>
      </c>
      <c r="R23" s="3"/>
      <c r="S23" s="3"/>
    </row>
    <row r="24" spans="1:19" ht="15.75" thickBot="1" x14ac:dyDescent="0.3">
      <c r="B24" s="26">
        <v>22</v>
      </c>
      <c r="C24" s="135">
        <v>4.6900000000000004</v>
      </c>
      <c r="D24" s="9">
        <f t="shared" si="0"/>
        <v>5</v>
      </c>
      <c r="E24" s="10">
        <v>50000</v>
      </c>
      <c r="F24" s="11"/>
      <c r="G24" s="12"/>
      <c r="H24" s="12">
        <v>300</v>
      </c>
      <c r="I24" s="23"/>
      <c r="J24" s="35">
        <f t="shared" si="1"/>
        <v>5</v>
      </c>
      <c r="K24" s="25"/>
      <c r="L24" s="38">
        <f t="shared" si="5"/>
        <v>5</v>
      </c>
      <c r="M24" s="13">
        <f>IFERROR(SMALL(G24:$G$10003, 1), LARGE($G$3:$G$10003, 1))</f>
        <v>300</v>
      </c>
      <c r="N24" s="13">
        <f>L24*$K$29</f>
        <v>1500</v>
      </c>
      <c r="O24" s="13">
        <f t="shared" ref="O24:O25" si="6">IF(N24&gt;0,N24*D24,M24*D24)</f>
        <v>7500</v>
      </c>
      <c r="R24" s="3"/>
      <c r="S24" s="3"/>
    </row>
    <row r="25" spans="1:19" ht="15.75" thickBot="1" x14ac:dyDescent="0.3">
      <c r="B25" s="24">
        <v>23</v>
      </c>
      <c r="C25" s="136">
        <v>4.6900000000000004</v>
      </c>
      <c r="D25" s="14">
        <f t="shared" si="0"/>
        <v>5</v>
      </c>
      <c r="E25" s="15">
        <v>60000</v>
      </c>
      <c r="F25" s="16"/>
      <c r="G25" s="29"/>
      <c r="H25" s="29">
        <v>300</v>
      </c>
      <c r="I25" s="30"/>
      <c r="J25" s="36">
        <f t="shared" si="1"/>
        <v>6</v>
      </c>
      <c r="K25" s="31"/>
      <c r="L25" s="39">
        <f t="shared" si="5"/>
        <v>6</v>
      </c>
      <c r="M25" s="17">
        <f>IFERROR(SMALL(G25:$G$10003, 1), LARGE($G$3:$G$10003, 1))</f>
        <v>300</v>
      </c>
      <c r="N25" s="17">
        <f>L25*$K$29</f>
        <v>1800</v>
      </c>
      <c r="O25" s="17">
        <f t="shared" si="6"/>
        <v>9000</v>
      </c>
      <c r="R25" s="3"/>
      <c r="S25" s="3"/>
    </row>
    <row r="26" spans="1:19" ht="15.75" thickTop="1" x14ac:dyDescent="0.25">
      <c r="A26" s="138" t="s">
        <v>112</v>
      </c>
      <c r="B26" s="138"/>
      <c r="C26" s="139">
        <f>SUM(C3:C25)</f>
        <v>8983.1</v>
      </c>
      <c r="D26" s="139">
        <f t="shared" ref="D26" si="7">SUM(D3:D25)</f>
        <v>8994</v>
      </c>
      <c r="E26" s="1"/>
      <c r="K26">
        <f>IFERROR(K24,#REF!)</f>
        <v>0</v>
      </c>
      <c r="O26" s="137">
        <f>SUM(O3:O25)</f>
        <v>1926800</v>
      </c>
      <c r="R26" s="3"/>
    </row>
    <row r="27" spans="1:19" ht="41.45" customHeight="1" x14ac:dyDescent="0.35">
      <c r="A27" s="140" t="s">
        <v>102</v>
      </c>
      <c r="O27" s="145">
        <f>O26*48</f>
        <v>92486400</v>
      </c>
    </row>
    <row r="28" spans="1:19" ht="15.75" thickBot="1" x14ac:dyDescent="0.3">
      <c r="K28" t="s">
        <v>3</v>
      </c>
      <c r="O28" s="11"/>
    </row>
    <row r="29" spans="1:19" ht="15.75" thickBot="1" x14ac:dyDescent="0.3">
      <c r="K29" s="20">
        <f>LOOKUP(2,1/NOT(ISBLANK(G:G)),G:G)</f>
        <v>300</v>
      </c>
      <c r="L29" s="37"/>
    </row>
    <row r="30" spans="1:19" x14ac:dyDescent="0.25">
      <c r="G30" s="19"/>
      <c r="H30" s="19"/>
      <c r="I30" s="22"/>
      <c r="J30" s="22"/>
      <c r="K30" t="s">
        <v>4</v>
      </c>
    </row>
    <row r="31" spans="1:19" ht="16.149999999999999" customHeight="1" x14ac:dyDescent="0.25">
      <c r="K31">
        <f>MATCH($K$29,G3:G25)</f>
        <v>18</v>
      </c>
    </row>
    <row r="32" spans="1:19" ht="44.45" customHeight="1" x14ac:dyDescent="0.35">
      <c r="A32" s="197" t="s">
        <v>105</v>
      </c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</row>
    <row r="33" spans="1:13" ht="51" customHeight="1" x14ac:dyDescent="0.25">
      <c r="A33" s="141" t="s">
        <v>84</v>
      </c>
      <c r="B33" s="204" t="s">
        <v>85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6"/>
    </row>
    <row r="34" spans="1:13" ht="33" customHeight="1" x14ac:dyDescent="0.25">
      <c r="A34" s="141" t="s">
        <v>92</v>
      </c>
      <c r="B34" s="207" t="s">
        <v>117</v>
      </c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</row>
    <row r="35" spans="1:13" ht="25.15" customHeight="1" x14ac:dyDescent="0.25">
      <c r="A35" s="141" t="s">
        <v>106</v>
      </c>
      <c r="B35" s="207" t="s">
        <v>107</v>
      </c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</row>
    <row r="36" spans="1:13" ht="76.150000000000006" customHeight="1" x14ac:dyDescent="0.25">
      <c r="A36" s="141" t="s">
        <v>108</v>
      </c>
      <c r="B36" s="196" t="s">
        <v>116</v>
      </c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</row>
    <row r="37" spans="1:13" ht="99" customHeight="1" x14ac:dyDescent="0.25">
      <c r="A37" s="141" t="s">
        <v>109</v>
      </c>
      <c r="B37" s="143"/>
      <c r="C37" s="143"/>
      <c r="D37" s="198" t="s">
        <v>118</v>
      </c>
      <c r="E37" s="199"/>
      <c r="F37" s="199"/>
      <c r="G37" s="199"/>
      <c r="H37" s="199"/>
      <c r="I37" s="199"/>
      <c r="J37" s="199"/>
      <c r="K37" s="199"/>
      <c r="L37" s="199"/>
      <c r="M37" s="200"/>
    </row>
    <row r="38" spans="1:13" ht="36.6" customHeight="1" x14ac:dyDescent="0.25">
      <c r="A38" s="141" t="s">
        <v>110</v>
      </c>
      <c r="B38" s="208" t="s">
        <v>123</v>
      </c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208"/>
    </row>
    <row r="39" spans="1:13" ht="53.45" customHeight="1" x14ac:dyDescent="0.25">
      <c r="A39" s="141" t="s">
        <v>114</v>
      </c>
      <c r="B39" s="144"/>
      <c r="C39" s="144"/>
      <c r="D39" s="201" t="s">
        <v>122</v>
      </c>
      <c r="E39" s="202"/>
      <c r="F39" s="202"/>
      <c r="G39" s="202"/>
      <c r="H39" s="202"/>
      <c r="I39" s="202"/>
      <c r="J39" s="202"/>
      <c r="K39" s="202"/>
      <c r="L39" s="202"/>
      <c r="M39" s="203"/>
    </row>
    <row r="40" spans="1:13" ht="57" customHeight="1" x14ac:dyDescent="0.25">
      <c r="A40" s="141" t="s">
        <v>115</v>
      </c>
      <c r="B40" s="196" t="s">
        <v>121</v>
      </c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</row>
    <row r="41" spans="1:13" ht="52.15" customHeight="1" x14ac:dyDescent="0.25">
      <c r="A41" s="142" t="s">
        <v>103</v>
      </c>
      <c r="B41" s="196" t="s">
        <v>120</v>
      </c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</row>
    <row r="42" spans="1:13" ht="37.9" customHeight="1" x14ac:dyDescent="0.25">
      <c r="A42" s="142" t="s">
        <v>104</v>
      </c>
      <c r="B42" s="196" t="s">
        <v>119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</row>
    <row r="45" spans="1:13" ht="55.15" customHeight="1" x14ac:dyDescent="0.35">
      <c r="A45" s="194" t="s">
        <v>125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</row>
  </sheetData>
  <mergeCells count="12">
    <mergeCell ref="A45:M45"/>
    <mergeCell ref="B41:M41"/>
    <mergeCell ref="B42:M42"/>
    <mergeCell ref="A32:M32"/>
    <mergeCell ref="D37:M37"/>
    <mergeCell ref="D39:M39"/>
    <mergeCell ref="B33:M33"/>
    <mergeCell ref="B34:M34"/>
    <mergeCell ref="B35:M35"/>
    <mergeCell ref="B36:M36"/>
    <mergeCell ref="B38:M38"/>
    <mergeCell ref="B40:M40"/>
  </mergeCells>
  <conditionalFormatting sqref="M3:M2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Nabídková cena </vt:lpstr>
      <vt:lpstr>ČETNOSTI</vt:lpstr>
    </vt:vector>
  </TitlesOfParts>
  <Company>Vodafone Czech Republic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Mihok, Jaroslav, Vodafone CZ</dc:creator>
  <cp:lastModifiedBy>Kounovská Dana</cp:lastModifiedBy>
  <dcterms:created xsi:type="dcterms:W3CDTF">2018-04-06T07:16:20Z</dcterms:created>
  <dcterms:modified xsi:type="dcterms:W3CDTF">2018-07-16T10:53:11Z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Marking.ClassificationMark.P00">
    <vt:lpwstr>&lt;ClassificationMark xmlns:xsi="http://www.w3.org/2001/XMLSchema-instance" xmlns:xsd="http://www.w3.org/2001/XMLSchema" margin="NaN" class="PU" owner="Doubková, Veronika, Vodafone CZ" position="BottomLeft" marginX="0" marginY="0" classifiedOn="2018-04</vt:lpwstr>
  </property>
  <property fmtid="{D5CDD505-2E9C-101B-9397-08002B2CF9AE}" pid="3" name="Cleverlance.DocumentMarking.ClassificationMark.P01">
    <vt:lpwstr>-06T12:13:43.9781843+02:00" showPrintedBy="true" showPrintDate="true" language="en" ApplicationVersion="Microsoft Excel, 15.0" addinVersion="4.5.0.0" template="Default"&gt;&lt;recipients /&gt;&lt;documentOwners /&gt;&lt;/ClassificationMark&gt;</vt:lpwstr>
  </property>
  <property fmtid="{D5CDD505-2E9C-101B-9397-08002B2CF9AE}" pid="4" name="Cleverlance.DocumentMarking.ClassificationMark">
    <vt:lpwstr>￼PARTS:2</vt:lpwstr>
  </property>
</Properties>
</file>